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0"/>
  </bookViews>
  <sheets>
    <sheet name="Summary" sheetId="1" r:id="rId1"/>
    <sheet name="Index" sheetId="2" r:id="rId2"/>
    <sheet name="Coverage" sheetId="3" r:id="rId3"/>
    <sheet name="Read First" sheetId="4" r:id="rId4"/>
    <sheet name="Request List" sheetId="5" r:id="rId5"/>
  </sheets>
  <calcPr/>
  <extLst>
    <ext xmlns:xccaches="urn:twentyai:ccalc:caches" uri="{3C5F2E7A-9B41-4D6E-A8C2-19409CCA1C01}">
      <xccaches:writer/>
    </ext>
  </extLst>
</workbook>
</file>

<file path=xl/comments2.xml><?xml version="1.0" encoding="utf-8"?>
<comments xmlns="http://schemas.openxmlformats.org/spreadsheetml/2006/main">
  <authors>
    <author>Compound</author>
  </authors>
  <commentList>
    <comment ref="F100" authorId="0">
      <text>
        <t xml:space="preserve">7.02 Title_and_Survey_Index.pdf</t>
      </text>
    </comment>
    <comment ref="F101" authorId="0">
      <text>
        <t xml:space="preserve">7.03 Zoning_and_Entitlements_Summary.pdf</t>
      </text>
    </comment>
    <comment ref="F102" authorId="0">
      <text>
        <t xml:space="preserve">7.04 Phase_I_ESA_Summaries.pdf</t>
      </text>
    </comment>
    <comment ref="F103" authorId="0">
      <text>
        <t xml:space="preserve">7.05 Property_Tax_Schedule_FY23-FY26.xlsx</t>
      </text>
    </comment>
    <comment ref="F104" authorId="0">
      <text>
        <t xml:space="preserve">7.06 RNO_I_Ground_Lease_Abstract.pdf</t>
      </text>
    </comment>
    <comment ref="F105" authorId="0">
      <text>
        <t xml:space="preserve">7.07 Insurance_Schedule_2026.xlsx</t>
      </text>
    </comment>
    <comment ref="F106" authorId="0">
      <text>
        <t xml:space="preserve">Appraisal Report - ATL I.pdf</t>
      </text>
    </comment>
    <comment ref="F107" authorId="0">
      <text>
        <t xml:space="preserve">Appraisal Report - CMH I.pdf</t>
      </text>
    </comment>
    <comment ref="F108" authorId="0">
      <text>
        <t xml:space="preserve">Appraisal Report - DFW I.pdf</t>
      </text>
    </comment>
    <comment ref="F109" authorId="0">
      <text>
        <t xml:space="preserve">Appraisal Report - NOVA I.pdf</t>
      </text>
    </comment>
    <comment ref="F110" authorId="0">
      <text>
        <t xml:space="preserve">Appraisal Report - PHX I.pdf</t>
      </text>
    </comment>
    <comment ref="F111" authorId="0">
      <text>
        <t xml:space="preserve">Appraisal Report - RNO I.pdf</t>
      </text>
    </comment>
    <comment ref="F112" authorId="0">
      <text>
        <t xml:space="preserve">Property Condition Assessment - ATL I.pdf</t>
      </text>
    </comment>
    <comment ref="F113" authorId="0">
      <text>
        <t xml:space="preserve">Property Condition Assessment - CMH I.pdf</t>
      </text>
    </comment>
    <comment ref="F114" authorId="0">
      <text>
        <t xml:space="preserve">Property Condition Assessment - DFW I.pdf</t>
      </text>
    </comment>
    <comment ref="F115" authorId="0">
      <text>
        <t xml:space="preserve">Property Condition Assessment - NOVA I.pdf</t>
      </text>
    </comment>
    <comment ref="F116" authorId="0">
      <text>
        <t xml:space="preserve">Property Condition Assessment - PHX I.pdf</t>
      </text>
    </comment>
    <comment ref="F117" authorId="0">
      <text>
        <t xml:space="preserve">Property Condition Assessment - RNO I.pdf</t>
      </text>
    </comment>
    <comment ref="F118" authorId="0">
      <text>
        <t xml:space="preserve">ALTA-NSPS Land Title Survey - ATL I.pdf</t>
      </text>
    </comment>
    <comment ref="F119" authorId="0">
      <text>
        <t xml:space="preserve">ALTA-NSPS Land Title Survey - CMH I.pdf</t>
      </text>
    </comment>
    <comment ref="F120" authorId="0">
      <text>
        <t xml:space="preserve">ALTA-NSPS Land Title Survey - DFW I.pdf</t>
      </text>
    </comment>
    <comment ref="F121" authorId="0">
      <text>
        <t xml:space="preserve">ALTA-NSPS Land Title Survey - NOVA I.pdf</t>
      </text>
    </comment>
    <comment ref="F122" authorId="0">
      <text>
        <t xml:space="preserve">ALTA-NSPS Land Title Survey - PHX I.pdf</t>
      </text>
    </comment>
    <comment ref="F123" authorId="0">
      <text>
        <t xml:space="preserve">ALTA-NSPS Land Title Survey - RNO I.pdf</t>
      </text>
    </comment>
    <comment ref="F124" authorId="0">
      <text>
        <t xml:space="preserve">7.11 Zoning_Reports_Operating_Campuses_2026.05.pdf</t>
      </text>
    </comment>
    <comment ref="F125" authorId="0">
      <text>
        <t xml:space="preserve">7.12 Evidence_of_Property_Insurance_2026-2027.pdf</t>
      </text>
    </comment>
    <comment ref="F126" authorId="0">
      <text>
        <t xml:space="preserve">7.13 Certificates_of_Occupancy_Operating_Campuses.pdf</t>
      </text>
    </comment>
    <comment ref="F127" authorId="0">
      <text>
        <t xml:space="preserve">7.14 Building_Permit_Final_Inspection_Records_Operating_Campuses.pdf</t>
      </text>
    </comment>
    <comment ref="F128" authorId="0">
      <text>
        <t xml:space="preserve">7.15 Insurance_Policy_Declarations_2026-2027.pdf</t>
      </text>
    </comment>
    <comment ref="F129" authorId="0">
      <text>
        <t xml:space="preserve">8.01 Employee_Census_2025.12.31.xlsx</t>
      </text>
    </comment>
    <comment ref="F130" authorId="0">
      <text>
        <t xml:space="preserve">8.02 Org_Charts_by_Department_2025.12.pdf</t>
      </text>
    </comment>
    <comment ref="F131" authorId="0">
      <text>
        <t xml:space="preserve">8.03 Compensation_and_Equity_Summary.pdf</t>
      </text>
    </comment>
    <comment ref="F132" authorId="0">
      <text>
        <t xml:space="preserve">8.04 Attrition_and_Hiring_Analysis_FY24-FY25.xlsx</t>
      </text>
    </comment>
    <comment ref="F133" authorId="0">
      <text>
        <t xml:space="preserve">8.05 Employee_Handbook.pdf</t>
      </text>
    </comment>
    <comment ref="F134" authorId="0">
      <text>
        <t xml:space="preserve">8.06 Org_Charts_by_Department_2025.12.pdf</t>
      </text>
    </comment>
    <comment ref="F135" authorId="0">
      <text>
        <t xml:space="preserve">8.07 Benefits_Summary_Plan_Year_2026.pdf</t>
      </text>
    </comment>
    <comment ref="F136" authorId="0">
      <text>
        <t xml:space="preserve">9.01 Legal_Entity_List_and_Good_Standing.pdf</t>
      </text>
    </comment>
    <comment ref="F137" authorId="0">
      <text>
        <t xml:space="preserve">9.02 Material_Contract_Summaries.pdf</t>
      </text>
    </comment>
    <comment ref="F138" authorId="0">
      <text>
        <t xml:space="preserve">9.03 Litigation_and_Claims_Summary.pdf</t>
      </text>
    </comment>
    <comment ref="F139" authorId="0">
      <text>
        <t xml:space="preserve">9.04 Form_of_Wholesale_Lease_and_Colocation_MSA.pdf</t>
      </text>
    </comment>
    <comment ref="F140" authorId="0">
      <text>
        <t xml:space="preserve">9.05 Vendor_List_and_Key_Agreements.xlsx</t>
      </text>
    </comment>
    <comment ref="F141" authorId="0">
      <text>
        <t xml:space="preserve">9.06 Regulatory_and_Compliance_Memo.pdf</t>
      </text>
    </comment>
    <comment ref="F142" authorId="0">
      <text>
        <t xml:space="preserve">9.07 A&amp;R_Credit_Agreement_2024_Conformed.pdf</t>
      </text>
    </comment>
    <comment ref="F143" authorId="0">
      <text>
        <t xml:space="preserve">9.08 Amendment_No_1_to_Credit_Agreement_Executed.pdf</t>
      </text>
    </comment>
    <comment ref="F144" authorId="0">
      <text>
        <t xml:space="preserve">9.09 Interest_Rate_Swap_Confirmations_2024.pdf</t>
      </text>
    </comment>
    <comment ref="F145" authorId="0">
      <text>
        <t xml:space="preserve">9.10 Compliance_Certificate_FY25_Q4.pdf</t>
      </text>
    </comment>
    <comment ref="F146" authorId="0">
      <text>
        <t xml:space="preserve">9.11 Lien_Litigation_and_Judgment_Search_Results_2026.05.pdf</t>
      </text>
    </comment>
    <comment ref="F147" authorId="0">
      <text>
        <t xml:space="preserve">10.01 Board_Deck_2025.11_Q3_Review_and_FY26_Budget.pdf</t>
      </text>
    </comment>
    <comment ref="F148" authorId="0">
      <text>
        <t xml:space="preserve">10.02 Board_Deck_2026.02_FY25_Year_in_Review.pdf</t>
      </text>
    </comment>
    <comment ref="F149" authorId="0">
      <text>
        <t xml:space="preserve">10.03 Board_Deck_2026.05_Q1_FY26_Review.pdf</t>
      </text>
    </comment>
    <comment ref="F150" authorId="0">
      <text>
        <t xml:space="preserve">10.04 Board_Minutes_Compilation_FY24-FY25.pdf</t>
      </text>
    </comment>
    <comment ref="F151" authorId="0">
      <text>
        <t xml:space="preserve">10.05 Board_Resolutions_Process_Launch_and_Advisor_Engagement.pdf</t>
      </text>
    </comment>
    <comment ref="F152" authorId="0">
      <text>
        <t xml:space="preserve">10.06 Board_Deck_2026.05_Q1_FY26_Review.pdf</t>
      </text>
    </comment>
    <comment ref="F153" authorId="0">
      <text>
        <t xml:space="preserve">10.07 Board_Minutes_Compilation_FY24-FY25_Signed.pdf</t>
      </text>
    </comment>
    <comment ref="F154" authorId="0">
      <text>
        <t xml:space="preserve">11.01 Project_Voltaic_Teaser_vF.pdf</t>
      </text>
    </comment>
    <comment ref="F155" authorId="0">
      <text>
        <t xml:space="preserve">11.02 Project_Voltaic_CIM_vF.pdf</t>
      </text>
    </comment>
    <comment ref="F156" authorId="0">
      <text>
        <t xml:space="preserve">11.03 Management_Presentation_DRAFT_v3.pdf</t>
      </text>
    </comment>
    <comment ref="F157" authorId="0">
      <text>
        <t xml:space="preserve">11.04 Project_Voltaic_Sell-Side_QoE_Report_DRAFT.pdf</t>
      </text>
    </comment>
    <comment ref="F158" authorId="0">
      <text>
        <t xml:space="preserve">11.05 Project_Voltaic_Market_VDD_Report_vF.pdf</t>
      </text>
    </comment>
    <comment ref="F159" authorId="0">
      <text>
        <t xml:space="preserve">11.06 Project_Voltaic_Technical_VDD_Report_vF.pdf</t>
      </text>
    </comment>
    <comment ref="F160" authorId="0">
      <text>
        <t xml:space="preserve">11.07 Project_Voltaic_CIM_vF_Distribution_Copy.pdf</t>
      </text>
    </comment>
    <comment ref="F161" authorId="0">
      <text>
        <t xml:space="preserve">11.08 Process_Letter_First_Round_2026.06.pdf</t>
      </text>
    </comment>
    <comment ref="F162" authorId="0">
      <text>
        <t xml:space="preserve">11.09 Form_of_Confidentiality_Agreement.pdf</t>
      </text>
    </comment>
    <comment ref="F163" authorId="0">
      <text>
        <t xml:space="preserve">11.10 Staple_Financing_Indicative_Terms_2026.06.pdf</t>
      </text>
    </comment>
    <comment ref="F164" authorId="0">
      <text>
        <t xml:space="preserve">12.01 Buyer_QA_Log_2026.07.08.xlsx</t>
      </text>
    </comment>
    <comment ref="F165" authorId="0">
      <text>
        <t xml:space="preserve">12.02 QA-017_Fiber_and_Carrier_Presence_by_Campus.xlsx</t>
      </text>
    </comment>
    <comment ref="F166" authorId="0">
      <text>
        <t xml:space="preserve">12.03 QA-029_IT_and_OT_Systems_Overview.pdf</t>
      </text>
    </comment>
    <comment ref="F167" authorId="0">
      <text>
        <t xml:space="preserve">12.04 QA-041_Tax_Structure_Overview.pdf</t>
      </text>
    </comment>
    <comment ref="F42" authorId="0">
      <text>
        <t xml:space="preserve">1.01 Certificate_of_Formation_and_LLC_Agreement_Summary.pdf</t>
      </text>
    </comment>
    <comment ref="F43" authorId="0">
      <text>
        <t xml:space="preserve">1.02 Corporate_Structure_Chart_v2.pdf</t>
      </text>
    </comment>
    <comment ref="F44" authorId="0">
      <text>
        <t xml:space="preserve">1.03 Cap_Table_Fully_Diluted_2026.03.31_vF.xlsx</t>
      </text>
    </comment>
    <comment ref="F45" authorId="0">
      <text>
        <t xml:space="preserve">1.04 Company_Timeline_and_Milestones.pdf</t>
      </text>
    </comment>
    <comment ref="F46" authorId="0">
      <text>
        <t xml:space="preserve">1.05 Certificate_of_Formation_2014.pdf</t>
      </text>
    </comment>
    <comment ref="F47" authorId="0">
      <text>
        <t xml:space="preserve">1.06 Good_Standing_Bring-Down_Report_2026.05.pdf</t>
      </text>
    </comment>
    <comment ref="F48" authorId="0">
      <text>
        <t xml:space="preserve">1.07 Secretary_Certificate_and_Incumbency_2026.05.pdf</t>
      </text>
    </comment>
    <comment ref="F49" authorId="0">
      <text>
        <t xml:space="preserve">2.01 Audited_Financial_Statements_FY23_vF.pdf</t>
      </text>
    </comment>
    <comment ref="F50" authorId="0">
      <text>
        <t xml:space="preserve">2.02 Audited_Financial_Statements_FY24_vF.pdf</t>
      </text>
    </comment>
    <comment ref="F51" authorId="0">
      <text>
        <t xml:space="preserve">2.03 Audited_Financial_Statements_FY25_vF.pdf</t>
      </text>
    </comment>
    <comment ref="F52" authorId="0">
      <text>
        <t xml:space="preserve">2.04 Consolidated_Financial_Statements_2023-2025_Excel.xlsx</t>
      </text>
    </comment>
    <comment ref="F53" authorId="0">
      <text>
        <t xml:space="preserve">2.05 Management_Accounts_FY25_Monthly_v3.xlsx</t>
      </text>
    </comment>
    <comment ref="F54" authorId="0">
      <text>
        <t xml:space="preserve">2.06 FY26_Budget_and_Long-Range_Plan_FY26-FY30_v3.2.xlsx</t>
      </text>
    </comment>
    <comment ref="F55" authorId="0">
      <text>
        <t xml:space="preserve">2.07 Q1_FY26_Flash_Report_2026.04.xlsx</t>
      </text>
    </comment>
    <comment ref="F56" authorId="0">
      <text>
        <t xml:space="preserve">2.08 Lease_Accounting_and_Revenue_Recognition_Policy_Memo.pdf</t>
      </text>
    </comment>
    <comment ref="F57" authorId="0">
      <text>
        <t xml:space="preserve">2.09 Q1_FY26_Consolidated Financial Statements.xlsx</t>
      </text>
    </comment>
    <comment ref="F58" authorId="0">
      <text>
        <t xml:space="preserve">2.10 Audited_Financial_Statements_FY25_Signed.pdf</t>
      </text>
    </comment>
    <comment ref="F59" authorId="0">
      <text>
        <t xml:space="preserve">2.11 Audited_Financial_Statements_FY23_Signed.pdf</t>
      </text>
    </comment>
    <comment ref="F60" authorId="0">
      <text>
        <t xml:space="preserve">2.12 Audited_Financial_Statements_FY24_Signed.pdf</t>
      </text>
    </comment>
    <comment ref="F61" authorId="0">
      <text>
        <t xml:space="preserve">3.01 Portfolio_Summary_2026.03.31_vF.xlsx</t>
      </text>
    </comment>
    <comment ref="F62" authorId="0">
      <text>
        <t xml:space="preserve">3.02 Rent_Roll_Master_2026.03.31_vF.xlsx</t>
      </text>
    </comment>
    <comment ref="F63" authorId="0">
      <text>
        <t xml:space="preserve">3.03 Lease_Expiration_and_WALT_Schedule.xlsx</t>
      </text>
    </comment>
    <comment ref="F64" authorId="0">
      <text>
        <t xml:space="preserve">3.04 Occupancy_and_Capacity_Bridge_FY23-FY25.xlsx</t>
      </text>
    </comment>
    <comment ref="F65" authorId="0">
      <text>
        <t xml:space="preserve">3.05 NOI_by_Campus_FY23-FY25.xlsx</t>
      </text>
    </comment>
    <comment ref="F66" authorId="0">
      <text>
        <t xml:space="preserve">3.06 KPI_Dashboard_Q1_FY26.xlsx</t>
      </text>
    </comment>
    <comment ref="F67" authorId="0">
      <text>
        <t xml:space="preserve">3.07 Power_Cost_and_Reimbursement_Analysis_FY25.xlsx</t>
      </text>
    </comment>
    <comment ref="F68" authorId="0">
      <text>
        <t xml:space="preserve">3.08 Campus_Site_Plans_2026.pdf</t>
      </text>
    </comment>
    <comment ref="F69" authorId="0">
      <text>
        <t xml:space="preserve">NOC_Alarm_Event_Log_2026-06-18_0934.png</t>
      </text>
    </comment>
    <comment ref="F7" authorId="0">
      <text>
        <t xml:space="preserve">00.00 Clean_Team_Index_and_Access_Protocol.pdf</t>
      </text>
    </comment>
    <comment ref="F70" authorId="0">
      <text>
        <t xml:space="preserve">NOC_Fleet_Overview_2026-06-18_0915.png</t>
      </text>
    </comment>
    <comment ref="F71" authorId="0">
      <text>
        <t xml:space="preserve">NOC_NOVA_I_Electrical_OneLine_2026-06-18_0921.png</t>
      </text>
    </comment>
    <comment ref="F72" authorId="0">
      <text>
        <t xml:space="preserve">NOC_PHX_I_Cooling_Plant_2026-06-18_0928.png</t>
      </text>
    </comment>
    <comment ref="F73" authorId="0">
      <text>
        <t xml:space="preserve">3.10 Rent_Roll_Export_2026-03-31.csv</t>
      </text>
    </comment>
    <comment ref="F74" authorId="0">
      <text>
        <t xml:space="preserve">4.01 Leasing_and_Market_Overview_Deck_May2026.pdf</t>
      </text>
    </comment>
    <comment ref="F75" authorId="0">
      <text>
        <t xml:space="preserve">4.02 Leasing_Pipeline_Report_2026.02.13.xlsx</t>
      </text>
    </comment>
    <comment ref="F76" authorId="0">
      <text>
        <t xml:space="preserve">4.03 Leasing_Pipeline_Report_2026.05.29.xlsx</t>
      </text>
    </comment>
    <comment ref="F77" authorId="0">
      <text>
        <t xml:space="preserve">4.04 Rate_Card_and_Pricing_Book_FY26_v4.pdf</t>
      </text>
    </comment>
    <comment ref="F78" authorId="0">
      <text>
        <t xml:space="preserve">4.05 Development_Pipeline_Schedule_2026.03.31.xlsx</t>
      </text>
    </comment>
    <comment ref="F79" authorId="0">
      <text>
        <t xml:space="preserve">4.06 PHX_II_Construction_Budget_and_Draw_Schedule.xlsx</t>
      </text>
    </comment>
    <comment ref="F80" authorId="0">
      <text>
        <t xml:space="preserve">4.07 Data_Center_Market_Report_H1_2026.pdf</t>
      </text>
    </comment>
    <comment ref="F81" authorId="0">
      <text>
        <t xml:space="preserve">5.01 Tenant data - 2023-2025.xlsx</t>
      </text>
    </comment>
    <comment ref="F82" authorId="0">
      <text>
        <t xml:space="preserve">5.02 Top_25_Tenant_Schedule_vF.xlsx</t>
      </text>
    </comment>
    <comment ref="F83" authorId="0">
      <text>
        <t xml:space="preserve">5.03 Tenant_Lease_Abstracts_Top15.pdf</t>
      </text>
    </comment>
    <comment ref="F84" authorId="0">
      <text>
        <t xml:space="preserve">5.04 Tenant_Concentration_Analysis.xlsx</t>
      </text>
    </comment>
    <comment ref="F85" authorId="0">
      <text>
        <t xml:space="preserve">5.05 Churn_and_Downgrade_Detail_FY23-FY25.xlsx</t>
      </text>
    </comment>
    <comment ref="F86" authorId="0">
      <text>
        <t xml:space="preserve">5.06 Tenant_Renewal_Schedule_FY26-FY27.xlsx</t>
      </text>
    </comment>
    <comment ref="F87" authorId="0">
      <text>
        <t xml:space="preserve">5.07 Billing_Ledger_Export_FY23-FY26Q1.csv</t>
      </text>
    </comment>
    <comment ref="F88" authorId="0">
      <text>
        <t xml:space="preserve">5.08 Invoice_Register_Export_FY25-FY26Q1.csv</t>
      </text>
    </comment>
    <comment ref="F89" authorId="0">
      <text>
        <t xml:space="preserve">6.01 Utility_Capacity_and_Interconnection_Summary.pdf</t>
      </text>
    </comment>
    <comment ref="F90" authorId="0">
      <text>
        <t xml:space="preserve">6.02 Energy_Hedging_and_VPPA_Summary.pdf</t>
      </text>
    </comment>
    <comment ref="F91" authorId="0">
      <text>
        <t xml:space="preserve">6.03 Critical_Equipment_Schedule_2026.03.31.xlsx</t>
      </text>
    </comment>
    <comment ref="F92" authorId="0">
      <text>
        <t xml:space="preserve">6.04 Power_and_PUE_Interval_Data_FY25.xlsx</t>
      </text>
    </comment>
    <comment ref="F93" authorId="0">
      <text>
        <t xml:space="preserve">6.05 Uptime_and_Incident_Log_FY23-FY26Q1.xlsx</t>
      </text>
    </comment>
    <comment ref="F94" authorId="0">
      <text>
        <t xml:space="preserve">6.06 Sustainability_and_ESG_Report_FY25.pdf</t>
      </text>
    </comment>
    <comment ref="F95" authorId="0">
      <text>
        <t xml:space="preserve">6.07 Liquid_Cooling_Retrofit_Pilot_Memo.pdf</t>
      </text>
    </comment>
    <comment ref="F96" authorId="0">
      <text>
        <t xml:space="preserve">6.08 Single_Line_Diagrams_Operating_Campuses.pdf</t>
      </text>
    </comment>
    <comment ref="F97" authorId="0">
      <text>
        <t xml:space="preserve">6.09 Generator_Emissions_Test_Reports_2025.pdf</t>
      </text>
    </comment>
    <comment ref="F98" authorId="0">
      <text>
        <t xml:space="preserve">6.10 Site_Walk_Photo_Log_2026.04.pdf</t>
      </text>
    </comment>
    <comment ref="F99" authorId="0">
      <text>
        <t xml:space="preserve">7.01 Property_Schedule_and_Title_Summary.xlsx</t>
      </text>
    </comment>
  </commentList>
</comments>
</file>

<file path=xl/sharedStrings.xml><?xml version="1.0" encoding="utf-8"?>
<sst xmlns="http://schemas.openxmlformats.org/spreadsheetml/2006/main" count="1357" uniqueCount="1357">
  <si>
    <t>Project Voltaic: data room index</t>
  </si>
  <si>
    <t>Illustrative: Ironvale Digital Infrastructure is a fictional company (PE Bench)</t>
  </si>
  <si>
    <t/>
  </si>
  <si>
    <t>Ref</t>
  </si>
  <si>
    <t>00</t>
  </si>
  <si>
    <t>1.01</t>
  </si>
  <si>
    <t>1.02</t>
  </si>
  <si>
    <t>1.03</t>
  </si>
  <si>
    <t>1.04</t>
  </si>
  <si>
    <t>1.05</t>
  </si>
  <si>
    <t>1.06</t>
  </si>
  <si>
    <t>1.07</t>
  </si>
  <si>
    <t>2.01</t>
  </si>
  <si>
    <t>2.02</t>
  </si>
  <si>
    <t>2.03</t>
  </si>
  <si>
    <t>2.04</t>
  </si>
  <si>
    <t>2.05</t>
  </si>
  <si>
    <t>2.06</t>
  </si>
  <si>
    <t>2.07</t>
  </si>
  <si>
    <t>2.08</t>
  </si>
  <si>
    <t>2.09</t>
  </si>
  <si>
    <t>2.10</t>
  </si>
  <si>
    <t>2.11</t>
  </si>
  <si>
    <t>2.12</t>
  </si>
  <si>
    <t>3.01</t>
  </si>
  <si>
    <t>3.02</t>
  </si>
  <si>
    <t>3.03</t>
  </si>
  <si>
    <t>3.04</t>
  </si>
  <si>
    <t>3.05</t>
  </si>
  <si>
    <t>3.06</t>
  </si>
  <si>
    <t>3.07</t>
  </si>
  <si>
    <t>3.08</t>
  </si>
  <si>
    <t>3.09</t>
  </si>
  <si>
    <t>3.10</t>
  </si>
  <si>
    <t>4.01</t>
  </si>
  <si>
    <t>4.02</t>
  </si>
  <si>
    <t>4.03</t>
  </si>
  <si>
    <t>4.04</t>
  </si>
  <si>
    <t>4.05</t>
  </si>
  <si>
    <t>4.06</t>
  </si>
  <si>
    <t>4.07</t>
  </si>
  <si>
    <t>5.01</t>
  </si>
  <si>
    <t>5.02</t>
  </si>
  <si>
    <t>5.03</t>
  </si>
  <si>
    <t>5.04</t>
  </si>
  <si>
    <t>5.05</t>
  </si>
  <si>
    <t>5.06</t>
  </si>
  <si>
    <t>5.07</t>
  </si>
  <si>
    <t>5.08</t>
  </si>
  <si>
    <t>6.01</t>
  </si>
  <si>
    <t>6.02</t>
  </si>
  <si>
    <t>6.03</t>
  </si>
  <si>
    <t>6.04</t>
  </si>
  <si>
    <t>6.05</t>
  </si>
  <si>
    <t>6.06</t>
  </si>
  <si>
    <t>6.07</t>
  </si>
  <si>
    <t>6.08</t>
  </si>
  <si>
    <t>6.09</t>
  </si>
  <si>
    <t>6.10</t>
  </si>
  <si>
    <t>7.01</t>
  </si>
  <si>
    <t>7.02</t>
  </si>
  <si>
    <t>7.03</t>
  </si>
  <si>
    <t>7.04</t>
  </si>
  <si>
    <t>7.05</t>
  </si>
  <si>
    <t>7.06</t>
  </si>
  <si>
    <t>7.07</t>
  </si>
  <si>
    <t>7.11</t>
  </si>
  <si>
    <t>7.12</t>
  </si>
  <si>
    <t>7.13</t>
  </si>
  <si>
    <t>7.14</t>
  </si>
  <si>
    <t>7.15</t>
  </si>
  <si>
    <t>8.01</t>
  </si>
  <si>
    <t>8.02</t>
  </si>
  <si>
    <t>8.03</t>
  </si>
  <si>
    <t>8.04</t>
  </si>
  <si>
    <t>8.05</t>
  </si>
  <si>
    <t>8.06</t>
  </si>
  <si>
    <t>8.07</t>
  </si>
  <si>
    <t>9.01</t>
  </si>
  <si>
    <t>9.02</t>
  </si>
  <si>
    <t>9.03</t>
  </si>
  <si>
    <t>9.04</t>
  </si>
  <si>
    <t>9.05</t>
  </si>
  <si>
    <t>9.06</t>
  </si>
  <si>
    <t>9.07</t>
  </si>
  <si>
    <t>9.08</t>
  </si>
  <si>
    <t>9.09</t>
  </si>
  <si>
    <t>9.10</t>
  </si>
  <si>
    <t>9.11</t>
  </si>
  <si>
    <t>10.01</t>
  </si>
  <si>
    <t>10.02</t>
  </si>
  <si>
    <t>10.03</t>
  </si>
  <si>
    <t>10.04</t>
  </si>
  <si>
    <t>10.05</t>
  </si>
  <si>
    <t>10.06</t>
  </si>
  <si>
    <t>10.07</t>
  </si>
  <si>
    <t>11.01</t>
  </si>
  <si>
    <t>11.02</t>
  </si>
  <si>
    <t>11.03</t>
  </si>
  <si>
    <t>11.04</t>
  </si>
  <si>
    <t>11.05</t>
  </si>
  <si>
    <t>11.06</t>
  </si>
  <si>
    <t>11.07</t>
  </si>
  <si>
    <t>11.08</t>
  </si>
  <si>
    <t>11.09</t>
  </si>
  <si>
    <t>11.10</t>
  </si>
  <si>
    <t>12.01</t>
  </si>
  <si>
    <t>12.02</t>
  </si>
  <si>
    <t>12.03</t>
  </si>
  <si>
    <t>12.04</t>
  </si>
  <si>
    <t>Folder</t>
  </si>
  <si>
    <t>00 Clean Team</t>
  </si>
  <si>
    <t>00 Clean Team / Employee Agreements</t>
  </si>
  <si>
    <t>00 Clean Team / Tenant Estoppels</t>
  </si>
  <si>
    <t>00 Clean Team / Tenant Leases</t>
  </si>
  <si>
    <t>00 Clean Team / Vendor Agreements</t>
  </si>
  <si>
    <t>01 Corporate</t>
  </si>
  <si>
    <t>02 Financials</t>
  </si>
  <si>
    <t>03 Portfolio &amp; Operations</t>
  </si>
  <si>
    <t>03 Portfolio &amp; Operations / 3.09 NOC Dashboard Captures</t>
  </si>
  <si>
    <t>04 Leasing &amp; Development</t>
  </si>
  <si>
    <t>05 Tenants</t>
  </si>
  <si>
    <t>06 Power &amp; Infrastructure</t>
  </si>
  <si>
    <t>07 Real Estate &amp; Environmental</t>
  </si>
  <si>
    <t>07 Real Estate &amp; Environmental / 7.08 Appraisal Reports</t>
  </si>
  <si>
    <t>07 Real Estate &amp; Environmental / 7.09 Property Condition Assessments</t>
  </si>
  <si>
    <t>07 Real Estate &amp; Environmental / 7.10 ALTA Surveys</t>
  </si>
  <si>
    <t>08 HR</t>
  </si>
  <si>
    <t>09 Legal</t>
  </si>
  <si>
    <t>10 Board Materials</t>
  </si>
  <si>
    <t>11 Transaction Materials</t>
  </si>
  <si>
    <t>12 Q&amp;A and Supplemental Information</t>
  </si>
  <si>
    <t>Document</t>
  </si>
  <si>
    <t>Clean Team Index and Access Protocol</t>
  </si>
  <si>
    <t>Executive employment agreement 1 of 8 (CEO)</t>
  </si>
  <si>
    <t>Executive employment agreement 2 of 8 (other executive)</t>
  </si>
  <si>
    <t>Executive employment agreement 3 of 8 (other executive)</t>
  </si>
  <si>
    <t>Executive employment agreement 4 of 8 (other executive)</t>
  </si>
  <si>
    <t>Executive employment agreement 5 of 8 (other executive)</t>
  </si>
  <si>
    <t>Executive employment agreement 6 of 8 (other executive)</t>
  </si>
  <si>
    <t>Executive employment agreement 7 of 8 (other executive)</t>
  </si>
  <si>
    <t>Executive employment agreement 8 of 8 (other executive)</t>
  </si>
  <si>
    <t>Tenant estoppel certificate 1 of 6 (colocation tenant)</t>
  </si>
  <si>
    <t>Tenant estoppel certificate 2 of 6 (colocation tenant)</t>
  </si>
  <si>
    <t>Tenant estoppel certificate 3 of 6 (colocation tenant)</t>
  </si>
  <si>
    <t>Tenant estoppel certificate 4 of 6 (colocation tenant)</t>
  </si>
  <si>
    <t>Tenant estoppel certificate 5 of 6 (colocation tenant)</t>
  </si>
  <si>
    <t>Tenant estoppel certificate 6 of 6 (colocation tenant)</t>
  </si>
  <si>
    <t>Colocation MSA 1 of 10 (executed, redacted)</t>
  </si>
  <si>
    <t>Colocation MSA 2 of 10 (executed, redacted)</t>
  </si>
  <si>
    <t>Colocation MSA 3 of 10 (executed, redacted)</t>
  </si>
  <si>
    <t>Colocation MSA 4 of 10 (executed, redacted)</t>
  </si>
  <si>
    <t>Colocation MSA 5 of 10 (executed, redacted)</t>
  </si>
  <si>
    <t>Colocation MSA 6 of 10 (executed, redacted)</t>
  </si>
  <si>
    <t>Colocation MSA 7 of 10 (executed, redacted)</t>
  </si>
  <si>
    <t>Colocation MSA 8 of 10 (executed, redacted)</t>
  </si>
  <si>
    <t>Colocation MSA 9 of 10 (executed, redacted)</t>
  </si>
  <si>
    <t>Colocation MSA 10 of 10 (executed, redacted)</t>
  </si>
  <si>
    <t>Wholesale lease, Tenant A: signature pages</t>
  </si>
  <si>
    <t>Wholesale lease, Tenant A (executed, redacted)</t>
  </si>
  <si>
    <t>Wholesale lease, Tenant C: signature pages</t>
  </si>
  <si>
    <t>Wholesale lease, Tenant C (executed, redacted)</t>
  </si>
  <si>
    <t>Wholesale lease, Tenant B: signature pages</t>
  </si>
  <si>
    <t>Wholesale lease, Tenant B (executed, redacted)</t>
  </si>
  <si>
    <t>Genset supply and fleet maintenance agreement (executed, redacted)</t>
  </si>
  <si>
    <t>Switchgear, power distribution and BMS agreement (executed, redacted)</t>
  </si>
  <si>
    <t>PHX II GMP construction agreement (incl. Amendment No. 2) (executed, redacted)</t>
  </si>
  <si>
    <t>UPS and thermal supply and services agreement (executed, redacted)</t>
  </si>
  <si>
    <t>Certificate of Formation and LLC Agreement Summary</t>
  </si>
  <si>
    <t>Corporate Structure Chart v2</t>
  </si>
  <si>
    <t>Cap Table Fully Diluted 2026.03.31 vF</t>
  </si>
  <si>
    <t>Company Timeline and Milestones</t>
  </si>
  <si>
    <t>Certificate of Formation 2014</t>
  </si>
  <si>
    <t>Good Standing Bring-Down Report 2026.05</t>
  </si>
  <si>
    <t>Secretary Certificate and Incumbency 2026.05</t>
  </si>
  <si>
    <t>Audited Financial Statements FY23 vF</t>
  </si>
  <si>
    <t>Audited Financial Statements FY24 vF</t>
  </si>
  <si>
    <t>Audited Financial Statements FY25 vF</t>
  </si>
  <si>
    <t>Consolidated Financial Statements 2023-2025 Excel</t>
  </si>
  <si>
    <t>Management Accounts FY25 Monthly v3</t>
  </si>
  <si>
    <t>FY26 Budget and Long-Range Plan FY26-FY30 v3.2</t>
  </si>
  <si>
    <t>Q1 FY26 Flash Report 2026.04</t>
  </si>
  <si>
    <t>Lease Accounting and Revenue Recognition Policy Memo</t>
  </si>
  <si>
    <t>Q1 FY26 Consolidated Financial Statements</t>
  </si>
  <si>
    <t>Audited Financial Statements FY25 Signed</t>
  </si>
  <si>
    <t>Audited Financial Statements FY23 Signed</t>
  </si>
  <si>
    <t>Audited Financial Statements FY24 Signed</t>
  </si>
  <si>
    <t>Portfolio Summary 2026.03.31 vF</t>
  </si>
  <si>
    <t>Rent Roll Master 2026.03.31 vF</t>
  </si>
  <si>
    <t>Lease Expiration and WALT Schedule</t>
  </si>
  <si>
    <t>Occupancy and Capacity Bridge FY23-FY25</t>
  </si>
  <si>
    <t>NOI by Campus FY23-FY25</t>
  </si>
  <si>
    <t>KPI Dashboard Q1 FY26</t>
  </si>
  <si>
    <t>Power Cost and Reimbursement Analysis FY25</t>
  </si>
  <si>
    <t>Campus Site Plans 2026</t>
  </si>
  <si>
    <t>NOC Alarm Event Log 2026-06-18 0934</t>
  </si>
  <si>
    <t>NOC Fleet Overview 2026-06-18 0915</t>
  </si>
  <si>
    <t>NOC NOVA I Electrical OneLine 2026-06-18 0921</t>
  </si>
  <si>
    <t>NOC PHX I Cooling Plant 2026-06-18 0928</t>
  </si>
  <si>
    <t>Rent Roll Export 2026-03-31</t>
  </si>
  <si>
    <t>Leasing and Market Overview Deck May2026</t>
  </si>
  <si>
    <t>Leasing Pipeline Report 2026.02.13</t>
  </si>
  <si>
    <t>Leasing Pipeline Report 2026.05.29</t>
  </si>
  <si>
    <t>Rate Card and Pricing Book FY26 v4</t>
  </si>
  <si>
    <t>Development Pipeline Schedule 2026.03.31</t>
  </si>
  <si>
    <t>PHX II Construction Budget and Draw Schedule</t>
  </si>
  <si>
    <t>Data Center Market Report H1 2026</t>
  </si>
  <si>
    <t>Tenant data - 2023-2025</t>
  </si>
  <si>
    <t>Top 25 Tenant Schedule vF</t>
  </si>
  <si>
    <t>Tenant Lease Abstracts Top15</t>
  </si>
  <si>
    <t>Tenant Concentration Analysis</t>
  </si>
  <si>
    <t>Churn and Downgrade Detail FY23-FY25</t>
  </si>
  <si>
    <t>Tenant Renewal Schedule FY26-FY27</t>
  </si>
  <si>
    <t>Billing Ledger Export FY23-FY26Q1</t>
  </si>
  <si>
    <t>Invoice Register Export FY25-FY26Q1</t>
  </si>
  <si>
    <t>Utility Capacity and Interconnection Summary</t>
  </si>
  <si>
    <t>Energy Hedging and VPPA Summary</t>
  </si>
  <si>
    <t>Critical Equipment Schedule 2026.03.31</t>
  </si>
  <si>
    <t>Power and PUE Interval Data FY25</t>
  </si>
  <si>
    <t>Uptime and Incident Log FY23-FY26Q1</t>
  </si>
  <si>
    <t>Sustainability and ESG Report FY25</t>
  </si>
  <si>
    <t>Liquid Cooling Retrofit Pilot Memo</t>
  </si>
  <si>
    <t>Single Line Diagrams Operating Campuses</t>
  </si>
  <si>
    <t>Generator Emissions Test Reports 2025</t>
  </si>
  <si>
    <t>Site Walk Photo Log 2026.04</t>
  </si>
  <si>
    <t>Property Schedule and Title Summary</t>
  </si>
  <si>
    <t>Title and Survey Index</t>
  </si>
  <si>
    <t>Zoning and Entitlements Summary</t>
  </si>
  <si>
    <t>Phase I ESA Summaries</t>
  </si>
  <si>
    <t>Property Tax Schedule FY23-FY26</t>
  </si>
  <si>
    <t>RNO I Ground Lease Abstract</t>
  </si>
  <si>
    <t>Insurance Schedule 2026</t>
  </si>
  <si>
    <t>Appraisal Report - ATL I</t>
  </si>
  <si>
    <t>Appraisal Report - CMH I</t>
  </si>
  <si>
    <t>Appraisal Report - DFW I</t>
  </si>
  <si>
    <t>Appraisal Report - NOVA I</t>
  </si>
  <si>
    <t>Appraisal Report - PHX I</t>
  </si>
  <si>
    <t>Appraisal Report - RNO I</t>
  </si>
  <si>
    <t>Property Condition Assessment - ATL I</t>
  </si>
  <si>
    <t>Property Condition Assessment - CMH I</t>
  </si>
  <si>
    <t>Property Condition Assessment - DFW I</t>
  </si>
  <si>
    <t>Property Condition Assessment - NOVA I</t>
  </si>
  <si>
    <t>Property Condition Assessment - PHX I</t>
  </si>
  <si>
    <t>Property Condition Assessment - RNO I</t>
  </si>
  <si>
    <t>ALTA-NSPS Land Title Survey - ATL I</t>
  </si>
  <si>
    <t>ALTA-NSPS Land Title Survey - CMH I</t>
  </si>
  <si>
    <t>ALTA-NSPS Land Title Survey - DFW I</t>
  </si>
  <si>
    <t>ALTA-NSPS Land Title Survey - NOVA I</t>
  </si>
  <si>
    <t>ALTA-NSPS Land Title Survey - PHX I</t>
  </si>
  <si>
    <t>ALTA-NSPS Land Title Survey - RNO I</t>
  </si>
  <si>
    <t>Zoning Reports Operating Campuses 2026.05</t>
  </si>
  <si>
    <t>Evidence of Property Insurance 2026-2027</t>
  </si>
  <si>
    <t>Certificates of Occupancy Operating Campuses</t>
  </si>
  <si>
    <t>Building Permit Final Inspection Records Operating Campuses</t>
  </si>
  <si>
    <t>Insurance Policy Declarations 2026-2027</t>
  </si>
  <si>
    <t>Employee Census 2025.12.31</t>
  </si>
  <si>
    <t>Org Charts by Department 2025.12</t>
  </si>
  <si>
    <t>Compensation and Equity Summary</t>
  </si>
  <si>
    <t>Attrition and Hiring Analysis FY24-FY25</t>
  </si>
  <si>
    <t>Employee Handbook</t>
  </si>
  <si>
    <t>Benefits Summary Plan Year 2026</t>
  </si>
  <si>
    <t>Legal Entity List and Good Standing</t>
  </si>
  <si>
    <t>Material Contract Summaries</t>
  </si>
  <si>
    <t>Litigation and Claims Summary</t>
  </si>
  <si>
    <t>Form of Wholesale Lease and Colocation MSA</t>
  </si>
  <si>
    <t>Vendor List and Key Agreements</t>
  </si>
  <si>
    <t>Regulatory and Compliance Memo</t>
  </si>
  <si>
    <t>A&amp;R Credit Agreement 2024 Conformed</t>
  </si>
  <si>
    <t>Amendment No 1 to Credit Agreement Executed</t>
  </si>
  <si>
    <t>Interest Rate Swap Confirmations 2024</t>
  </si>
  <si>
    <t>Compliance Certificate FY25 Q4</t>
  </si>
  <si>
    <t>Lien Litigation and Judgment Search Results 2026.05</t>
  </si>
  <si>
    <t>Board Deck 2025.11 Q3 Review and FY26 Budget</t>
  </si>
  <si>
    <t>Board Deck 2026.02 FY25 Year in Review</t>
  </si>
  <si>
    <t>Board Deck 2026.05 Q1 FY26 Review</t>
  </si>
  <si>
    <t>Board Minutes Compilation FY24-FY25</t>
  </si>
  <si>
    <t>Board Resolutions Process Launch and Advisor Engagement</t>
  </si>
  <si>
    <t>Board Minutes Compilation FY24-FY25 Signed</t>
  </si>
  <si>
    <t>Project Voltaic Teaser vF</t>
  </si>
  <si>
    <t>Project Voltaic CIM vF</t>
  </si>
  <si>
    <t>Management Presentation DRAFT v3</t>
  </si>
  <si>
    <t>Project Voltaic Sell-Side QoE Report DRAFT</t>
  </si>
  <si>
    <t>Project Voltaic Market VDD Report vF</t>
  </si>
  <si>
    <t>Project Voltaic Technical VDD Report vF</t>
  </si>
  <si>
    <t>Project Voltaic CIM vF Distribution Copy</t>
  </si>
  <si>
    <t>Process Letter First Round 2026.06</t>
  </si>
  <si>
    <t>Form of Confidentiality Agreement</t>
  </si>
  <si>
    <t>Staple Financing Indicative Terms 2026.06</t>
  </si>
  <si>
    <t>Buyer QA Log 2026.07.08</t>
  </si>
  <si>
    <t>QA-017 Fiber and Carrier Presence by Campus</t>
  </si>
  <si>
    <t>QA-029 IT and OT Systems Overview</t>
  </si>
  <si>
    <t>QA-041 Tax Structure Overview</t>
  </si>
  <si>
    <t>Format</t>
  </si>
  <si>
    <t>PDF</t>
  </si>
  <si>
    <t>Excel</t>
  </si>
  <si>
    <t>Image</t>
  </si>
  <si>
    <t>CSV</t>
  </si>
  <si>
    <t>Pages / tabs / rows</t>
  </si>
  <si>
    <t>Clean team</t>
  </si>
  <si>
    <t>What it is</t>
  </si>
  <si>
    <t>Clean team access protocol: tiers by sub-folder, aggregation rules for any output, room index</t>
  </si>
  <si>
    <t>Executed executive employment agreement; salary and Class B units redacted; severance and double-trigger change of control terms disclosed</t>
  </si>
  <si>
    <t>Executed estoppel certificate returned by a selected colocation tenant</t>
  </si>
  <si>
    <t>Executed enterprise colocation MSA from a representative sample of 10 of 140 relationships; MRC redacted</t>
  </si>
  <si>
    <t>Signature pages to the executed wholesale lease (signatures suppressed)</t>
  </si>
  <si>
    <t>Executed hyperscale wholesale lease with amendments; base rent redacted</t>
  </si>
  <si>
    <t>Executed key vendor agreement; pricing, GMP and LD rates redacted</t>
  </si>
  <si>
    <t>Summary of formation certificate and A&amp;R LLC agreement terms (governance, units, transfer); underlying agreement not posted</t>
  </si>
  <si>
    <t>Legal entity chart: HoldCo, OpCo borrower, campus PropCos, DevCos; equity holders on a fully diluted basis</t>
  </si>
  <si>
    <t>Fully diluted cap table with Class B profits interest ledger, vesting and distribution waterfall</t>
  </si>
  <si>
    <t>Company history: campus CODs, 2019 recapitalization, financings, milestones</t>
  </si>
  <si>
    <t>Delaware certificate of formation (filed copy)</t>
  </si>
  <si>
    <t>Third-party good standing bring-down searches for the Company and subsidiaries</t>
  </si>
  <si>
    <t>Secretary's certificate and officer incumbency with specimen signatures</t>
  </si>
  <si>
    <t>FY23 audited consolidated financial statements: statements plus selected notes</t>
  </si>
  <si>
    <t>FY24 audited consolidated financial statements: statements plus selected notes</t>
  </si>
  <si>
    <t>FY25 audited consolidated financial statements with Notes 1 to 16 and supplementary schedules</t>
  </si>
  <si>
    <t>Excel IS, BS, CF FY23 to FY25 with NOI by campus, debt schedule, capex detail, roll-forwards, KPIs and checks</t>
  </si>
  <si>
    <t>Monthly P&amp;L to Adjusted EBITDA for FY25, revenue and opex by campus, G&amp;A, other income, non-recurring; balance sheet FY24 to Q1 FY26</t>
  </si>
  <si>
    <t>FY26 Board budget and FY27 to FY30 long-range plan: assumptions, P&amp;L, development and maintenance capex, capacity and leasing, revenue, opex, G&amp;A builds</t>
  </si>
  <si>
    <t>Q1 FY26 flash results versus budget and prior year, with campus detail</t>
  </si>
  <si>
    <t>ASC 842 and ASC 606 policy memo: lease and non-lease components, straight-line, power reimbursement</t>
  </si>
  <si>
    <t>Unaudited Q1 FY26 IS, BS, CF with revenue and cost detail and roll-forwards</t>
  </si>
  <si>
    <t>Signed FY25 audited financial statements with supplementary schedules I to IV</t>
  </si>
  <si>
    <t>Signed copy of FY23 audited statements</t>
  </si>
  <si>
    <t>Signed copy of FY24 audited statements</t>
  </si>
  <si>
    <t>Portfolio summary: operating campuses, under construction, land bank, campus tabs, capacity walk, building, tenure, equipment, milestones</t>
  </si>
  <si>
    <t>Master rent roll by lease with monthly billing FY23 to Q1 FY26, daily kW draw, receivables aging, cash application, suite utilization</t>
  </si>
  <si>
    <t>Lease expiry waterfall, WALT calculation and top 20 expirations (no renewals assumed)</t>
  </si>
  <si>
    <t>Commissioned and leased MW bridge by campus with renewal and retention</t>
  </si>
  <si>
    <t>Campus P&amp;L to NOI for FY23, FY24 and FY25</t>
  </si>
  <si>
    <t>Quarterly KPI dashboard: MW leased and commissioned, ABR run-rate, occupancy and operating KPIs</t>
  </si>
  <si>
    <t>FY25 power cost versus tenant reimbursement by campus and month</t>
  </si>
  <si>
    <t>Record set of overall site plans for the six operating campuses</t>
  </si>
  <si>
    <t>Screenshot of network operations center alarm and event log</t>
  </si>
  <si>
    <t>Screenshot of fleet overview: IT load, feeds, gensets, UPS status by campus</t>
  </si>
  <si>
    <t>Screenshot of NOVA I live electrical one-line</t>
  </si>
  <si>
    <t>Screenshot of PHX I cooling plant status</t>
  </si>
  <si>
    <t>System export of the rent roll, one row per lease</t>
  </si>
  <si>
    <t>Investor deck on leasing performance, pricing and markets</t>
  </si>
  <si>
    <t>Leasing pipeline by opportunity: segment, campus, MW, proposed rate, probability</t>
  </si>
  <si>
    <t>FY26 rate card and pricing guidance by product and market</t>
  </si>
  <si>
    <t>Projects under construction (budget, spend), milestones, land bank, FY26 to FY30 delivery ramp</t>
  </si>
  <si>
    <t>PHX II budget by division, draw schedule and change order log</t>
  </si>
  <si>
    <t>Third-party market report: supply, demand, pricing and power in the six markets</t>
  </si>
  <si>
    <t>Tenant billing data by tenant by quarter and month with FY25 to Q1 FY26 invoice register</t>
  </si>
  <si>
    <t>Top 25 tenants by FY25 ABR</t>
  </si>
  <si>
    <t>Lease abstracts for the top 15 leases by ABR (rates redacted)</t>
  </si>
  <si>
    <t>Concentration by cohort, segment, industry and campus</t>
  </si>
  <si>
    <t>Every termination, non-renewal and downsize FY23 to FY25</t>
  </si>
  <si>
    <t>Leases expiring Q2 FY26 to Q1 FY28 with proposed renewal rates</t>
  </si>
  <si>
    <t>System export of monthly billing by lease: base rent, power, cross-connects</t>
  </si>
  <si>
    <t>System export of invoices with due and paid dates and status</t>
  </si>
  <si>
    <t>Contracted utility capacity, feeds, substations and interconnection queue by campus</t>
  </si>
  <si>
    <t>VPPA and hedging summary, retail supply structures, demand response</t>
  </si>
  <si>
    <t>Critical equipment asset register with install year and condition</t>
  </si>
  <si>
    <t>Hourly IT and facility load and PUE by campus for calendar 2025</t>
  </si>
  <si>
    <t>Availability by campus by quarter, incident log, SLA credits, corrective actions</t>
  </si>
  <si>
    <t>FY25 energy, emissions, water and renewable matching</t>
  </si>
  <si>
    <t>Internal memo on the 12 MW NOVA I direct-to-chip retrofit pilot</t>
  </si>
  <si>
    <t>Electrical single-line diagrams for the operating campuses</t>
  </si>
  <si>
    <t>2025 annual generator emissions test reports, six campuses</t>
  </si>
  <si>
    <t>Photo log matching equipment data plates to the asset register</t>
  </si>
  <si>
    <t>Property schedule: owner entity, parcels, acres, tenure, title policies, encumbrances</t>
  </si>
  <si>
    <t>Index of title policies and ALTA surveys with Schedule B-II exceptions</t>
  </si>
  <si>
    <t>Zoning, entitlements and land-use compliance by campus and development site</t>
  </si>
  <si>
    <t>Executive summaries of Phase I ESAs (ASTM E1527-21) by site</t>
  </si>
  <si>
    <t>Real and personal property tax by parcel, FY26 budget</t>
  </si>
  <si>
    <t>Abstract of the RNO I ground lease and first amendment</t>
  </si>
  <si>
    <t>2026 to 2027 insurance programme: lines, carriers, limits, deductibles, premiums</t>
  </si>
  <si>
    <t>Third-party appraisal of ATL I, market value of the leased fee interest</t>
  </si>
  <si>
    <t>Third-party appraisal of CMH I, market value of the leased fee interest</t>
  </si>
  <si>
    <t>Third-party appraisal of DFW I, market value of the leased fee interest</t>
  </si>
  <si>
    <t>Third-party appraisal of NOVA I, market value of the leased fee interest</t>
  </si>
  <si>
    <t>Third-party appraisal of PHX I, market value of the leased fee interest</t>
  </si>
  <si>
    <t>Third-party appraisal of RNO I, market value of the leasehold interest</t>
  </si>
  <si>
    <t>Baseline property condition assessment (ASTM E2018-15) of ATL I</t>
  </si>
  <si>
    <t>Baseline property condition assessment (ASTM E2018-15) of CMH I</t>
  </si>
  <si>
    <t>Baseline property condition assessment (ASTM E2018-15) of DFW I</t>
  </si>
  <si>
    <t>Baseline property condition assessment (ASTM E2018-15) of NOVA I</t>
  </si>
  <si>
    <t>Baseline property condition assessment (ASTM E2018-15) of PHX I</t>
  </si>
  <si>
    <t>Baseline property condition assessment (ASTM E2018-15) of RNO I</t>
  </si>
  <si>
    <t>ALTA/NSPS land title survey of ATL I</t>
  </si>
  <si>
    <t>ALTA/NSPS land title survey of CMH I</t>
  </si>
  <si>
    <t>ALTA/NSPS land title survey of DFW I</t>
  </si>
  <si>
    <t>ALTA/NSPS land title survey of NOVA I</t>
  </si>
  <si>
    <t>ALTA/NSPS land title survey of PHX I</t>
  </si>
  <si>
    <t>ALTA/NSPS land title survey of RNO I</t>
  </si>
  <si>
    <t>Third-party zoning reports for the six operating campuses</t>
  </si>
  <si>
    <t>Broker cover letter and evidence of property insurance for each campus, lender as loss payee</t>
  </si>
  <si>
    <t>Register and copies of certificates of occupancy for the eleven operating buildings</t>
  </si>
  <si>
    <t>Third-party verification of permit closeout and final inspections, eleven buildings</t>
  </si>
  <si>
    <t>Carrier declarations pages for the 2026 to 2027 programme</t>
  </si>
  <si>
    <t>Employee census: department, title, location, hire date, compensation fields</t>
  </si>
  <si>
    <t>Organization charts by department</t>
  </si>
  <si>
    <t>Compensation philosophy, bonus funding, Class B equity and benefits summary</t>
  </si>
  <si>
    <t>Quarterly headcount walk, attrition by department and FY26 hiring plan</t>
  </si>
  <si>
    <t>Condensed extract of the employee handbook (Rev. 6.0)</t>
  </si>
  <si>
    <t>Second posting of the December 2025 organization charts</t>
  </si>
  <si>
    <t>2026 employee benefits summary</t>
  </si>
  <si>
    <t>Legal entity list with jurisdiction and good standing status</t>
  </si>
  <si>
    <t>Summaries of tenant leases, construction, equipment, power and financing contracts</t>
  </si>
  <si>
    <t>Pending and closed litigation and claims, reserves</t>
  </si>
  <si>
    <t>Unexecuted forms of wholesale lease and colocation MSA with key terms</t>
  </si>
  <si>
    <t>Vendor list with FY25 spend, contract end and change of control assignability</t>
  </si>
  <si>
    <t>Regulatory posture: air permits, CFIUS, privacy, SOC 2, ISO 27001</t>
  </si>
  <si>
    <t>Amended and restated credit agreement, conformed through Amendment No. 1</t>
  </si>
  <si>
    <t>Executed Amendment No. 1: $150M incremental term loans</t>
  </si>
  <si>
    <t>Interest rate swap confirmations</t>
  </si>
  <si>
    <t>Covenant compliance certificate for the period ended 31-Dec-2025</t>
  </si>
  <si>
    <t>UCC, tax lien, judgment and litigation searches</t>
  </si>
  <si>
    <t>Board deck: Q3 FY25 review and FY26 budget</t>
  </si>
  <si>
    <t>Board deck: FY25 year in review</t>
  </si>
  <si>
    <t>Board deck: Q1 FY26 results, PHX II, leasing, process update</t>
  </si>
  <si>
    <t>Approved minutes of the eight regular meetings in FY24 and FY25</t>
  </si>
  <si>
    <t>Written consent and special-meeting resolutions on process launch and adviser engagement</t>
  </si>
  <si>
    <t>Second posting of the May 2026 Q1 FY26 board deck</t>
  </si>
  <si>
    <t>Signed copy of the FY24 to FY25 minutes compilation</t>
  </si>
  <si>
    <t>Anonymised teaser with key statistics</t>
  </si>
  <si>
    <t>Confidential information memorandum</t>
  </si>
  <si>
    <t>Management presentation, internal working draft with open review notes</t>
  </si>
  <si>
    <t>Sell-side quality of earnings: adjusted EBITDA, revenue and cost quality, NWC, debt-like items, capex</t>
  </si>
  <si>
    <t>Commercial and market vendor due diligence</t>
  </si>
  <si>
    <t>Technical vendor due diligence: design, condition, capacity, PHX II, capex</t>
  </si>
  <si>
    <t>Watermarked distribution copy of the CIM (Recipient 07)</t>
  </si>
  <si>
    <t>First-round process letter: IOI contents, timetable, Q&amp;A and contact rules</t>
  </si>
  <si>
    <t>Form of confidentiality agreement</t>
  </si>
  <si>
    <t>Indicative staple senior secured financing terms</t>
  </si>
  <si>
    <t>First-round buyer Q&amp;A log with status, owner and response document register</t>
  </si>
  <si>
    <t>Carriers, meet-me rooms and dark fiber routes by campus (response to Q-017)</t>
  </si>
  <si>
    <t>IT and OT systems overview (response to Q-029)</t>
  </si>
  <si>
    <t>Tax structure overview memo (response to Q-041)</t>
  </si>
  <si>
    <t>Date or as-of</t>
  </si>
  <si>
    <t>Version 2.0, 1-Jun-2026</t>
  </si>
  <si>
    <t>Posted 4-Jun-2026, v1.0</t>
  </si>
  <si>
    <t>Jun-2026 (per Q-096)</t>
  </si>
  <si>
    <t>Posted 3-Jun-2026, v1.0</t>
  </si>
  <si>
    <t>Posted 3-Jun-2026, v1.1</t>
  </si>
  <si>
    <t>Not in protocol index</t>
  </si>
  <si>
    <t>Posted 2-Jun-2026, v1.1</t>
  </si>
  <si>
    <t>Posted 2-Jun-2026, v1.0</t>
  </si>
  <si>
    <t>Posted 5-Jun-2026, v1.0</t>
  </si>
  <si>
    <t>Posted 5-Jun-2026, v1.2</t>
  </si>
  <si>
    <t/>
  </si>
  <si>
    <t>As of 31-Mar-2026</t>
  </si>
  <si>
    <t>2014 to May 2026</t>
  </si>
  <si>
    <t>Filed 14-Mar-2014</t>
  </si>
  <si>
    <t>29-May-2026 (searches 26 to 28 May)</t>
  </si>
  <si>
    <t/>
  </si>
  <si>
    <t>FY23; opinion 22-Mar-2024</t>
  </si>
  <si>
    <t>FY24; opinion 20-Mar-2025</t>
  </si>
  <si>
    <t>FY25; opinion 18-Mar-2026</t>
  </si>
  <si>
    <t>FY23 to FY25</t>
  </si>
  <si>
    <t>Jan to Dec 2025; BS to 31-Mar-2026</t>
  </si>
  <si>
    <t>Budget approved 11-Dec-2025</t>
  </si>
  <si>
    <t>Quarter to 31-Mar-2026</t>
  </si>
  <si>
    <t>Updated 30-Apr-2026</t>
  </si>
  <si>
    <t>FY24 Q1 to FY26 Q1</t>
  </si>
  <si>
    <t>FY25</t>
  </si>
  <si>
    <t>Issued 27-May-2026</t>
  </si>
  <si>
    <t/>
  </si>
  <si>
    <t>May 2026</t>
  </si>
  <si>
    <t>As of 13-Feb-2026</t>
  </si>
  <si>
    <t>As of 29-May-2026</t>
  </si>
  <si>
    <t>Effective 1-Apr-2026</t>
  </si>
  <si>
    <t>7-Jul-2026 (data to 30-Jun-2026)</t>
  </si>
  <si>
    <t>FY23 to Q1 FY26</t>
  </si>
  <si>
    <t>As of Q1 FY26</t>
  </si>
  <si>
    <t>Jan-2023 to Mar-2026</t>
  </si>
  <si>
    <t>Jan-2025 to Mar-2026</t>
  </si>
  <si>
    <t>Published Apr-2026</t>
  </si>
  <si>
    <t/>
  </si>
  <si>
    <t>Rev. dated 20-Mar-2026</t>
  </si>
  <si>
    <t/>
  </si>
  <si>
    <t>Issued 30-Apr-2026 (walks 7 to 23 Apr)</t>
  </si>
  <si>
    <t>Jun-2026</t>
  </si>
  <si>
    <t>Jun-2026 (reports Apr to May 2026)</t>
  </si>
  <si>
    <t>FY23 to FY26B</t>
  </si>
  <si>
    <t>Policy period 1-Apr-2026 to 1-Apr-2027</t>
  </si>
  <si>
    <t>Effective 31-Mar-2026; report 19-May-2026</t>
  </si>
  <si>
    <t>Effective 31-Mar-2026; report 21-May-2026</t>
  </si>
  <si>
    <t>Effective 31-Mar-2026; report 12-May-2026</t>
  </si>
  <si>
    <t>Effective 31-Mar-2026; report 8-May-2026</t>
  </si>
  <si>
    <t>Effective 31-Mar-2026; report 14-May-2026</t>
  </si>
  <si>
    <t>Effective 31-Mar-2026; report 27-May-2026</t>
  </si>
  <si>
    <t>30-Apr-2026 (visit 7-Apr)</t>
  </si>
  <si>
    <t>7-May-2026 (visit 14-Apr)</t>
  </si>
  <si>
    <t>16-Apr-2026 (visit 24-Mar)</t>
  </si>
  <si>
    <t>9-Apr-2026 (visit 17-Mar)</t>
  </si>
  <si>
    <t>23-Apr-2026 (visit 31-Mar)</t>
  </si>
  <si>
    <t>12-May-2026 (visit 21-Apr)</t>
  </si>
  <si>
    <t>Survey dated 24-Apr-2026</t>
  </si>
  <si>
    <t>Survey dated 1-May-2026</t>
  </si>
  <si>
    <t>Survey dated 17-Apr-2026</t>
  </si>
  <si>
    <t>Survey dated 10-Apr-2026</t>
  </si>
  <si>
    <t>Survey dated 21-Apr-2026</t>
  </si>
  <si>
    <t>Survey dated 5-May-2026</t>
  </si>
  <si>
    <t/>
  </si>
  <si>
    <t/>
  </si>
  <si>
    <t/>
  </si>
  <si>
    <t/>
  </si>
  <si>
    <t>As of 31-Dec-2025</t>
  </si>
  <si>
    <t>Dec-2025</t>
  </si>
  <si>
    <t>FY24 to FY25; FY26 plan</t>
  </si>
  <si>
    <t>Jan-2026</t>
  </si>
  <si>
    <t/>
  </si>
  <si>
    <t>As of 31-May-2026</t>
  </si>
  <si>
    <t>FY25 spend; as of 31-Mar-2026</t>
  </si>
  <si>
    <t>Dated 14-Jun-2024; conformed to 8-Aug-2025</t>
  </si>
  <si>
    <t/>
  </si>
  <si>
    <t/>
  </si>
  <si>
    <t>Period to 31-Dec-2025</t>
  </si>
  <si>
    <t/>
  </si>
  <si>
    <t/>
  </si>
  <si>
    <t/>
  </si>
  <si>
    <t>Compiled Jun-2026</t>
  </si>
  <si>
    <t>12-Feb-2026 and 28-Apr-2026</t>
  </si>
  <si>
    <t>Draft dated 30-May-2026</t>
  </si>
  <si>
    <t>May-2026</t>
  </si>
  <si>
    <t>May-2026 (walks Feb to Apr 2026)</t>
  </si>
  <si>
    <t/>
  </si>
  <si>
    <t>Draft 8-May-2026</t>
  </si>
  <si>
    <t/>
  </si>
  <si>
    <t>Questions to 8-Jul-2026</t>
  </si>
  <si>
    <t>As of 24-Jun-2026</t>
  </si>
  <si>
    <t/>
  </si>
  <si>
    <t/>
  </si>
  <si>
    <t>Prepared by</t>
  </si>
  <si>
    <t>Company counsel</t>
  </si>
  <si>
    <t>Company</t>
  </si>
  <si>
    <t>Tenant</t>
  </si>
  <si>
    <t>Company (General Counsel)</t>
  </si>
  <si>
    <t>Delaware filing</t>
  </si>
  <si>
    <t>Third-party search firm</t>
  </si>
  <si>
    <t>Company (Secretary)</t>
  </si>
  <si>
    <t>Company; external auditor</t>
  </si>
  <si>
    <t>Company (FP&amp;A)</t>
  </si>
  <si>
    <t>Company (management)</t>
  </si>
  <si>
    <t>Company (CFO office)</t>
  </si>
  <si>
    <t>Company (Engineering &amp; Design)</t>
  </si>
  <si>
    <t>Company (NOC)</t>
  </si>
  <si>
    <t>Company (billing system)</t>
  </si>
  <si>
    <t>Company with sell-side adviser</t>
  </si>
  <si>
    <t>Company (Commercial)</t>
  </si>
  <si>
    <t>Company (Development)</t>
  </si>
  <si>
    <t>Third-party broker research</t>
  </si>
  <si>
    <t>Company (leasing committee)</t>
  </si>
  <si>
    <t>Company (Energy &amp; Utilities)</t>
  </si>
  <si>
    <t>Company (CMMS extract)</t>
  </si>
  <si>
    <t>Company (BMS and meters)</t>
  </si>
  <si>
    <t>Company (Operations)</t>
  </si>
  <si>
    <t>Company (Engineering)</t>
  </si>
  <si>
    <t>Third-party testing firm</t>
  </si>
  <si>
    <t>Company (Fleet Operations)</t>
  </si>
  <si>
    <t>Company; third-party environmental consultant</t>
  </si>
  <si>
    <t>Third-party appraiser</t>
  </si>
  <si>
    <t>Third-party engineer</t>
  </si>
  <si>
    <t>Third-party surveyor</t>
  </si>
  <si>
    <t>Third-party zoning consultant</t>
  </si>
  <si>
    <t>Insurance broker</t>
  </si>
  <si>
    <t>Third-party code consultant</t>
  </si>
  <si>
    <t>Company (People Operations)</t>
  </si>
  <si>
    <t>Benefits broker</t>
  </si>
  <si>
    <t>Company with regulatory counsel</t>
  </si>
  <si>
    <t>Borrower's counsel</t>
  </si>
  <si>
    <t>Borrower and lenders</t>
  </si>
  <si>
    <t>Swap counterparties</t>
  </si>
  <si>
    <t>Company (CFO)</t>
  </si>
  <si>
    <t>Company (Board)</t>
  </si>
  <si>
    <t>Sell-side adviser</t>
  </si>
  <si>
    <t>Sell-side adviser with management</t>
  </si>
  <si>
    <t>Sell-side accounting adviser</t>
  </si>
  <si>
    <t>Third-party market adviser</t>
  </si>
  <si>
    <t>Staple lender</t>
  </si>
  <si>
    <t>Company (IT)</t>
  </si>
  <si>
    <t>Company's tax adviser</t>
  </si>
  <si>
    <t>Primary workstream</t>
  </si>
  <si>
    <t>Process</t>
  </si>
  <si>
    <t>HR &amp; management</t>
  </si>
  <si>
    <t>Commercial &amp; tenants</t>
  </si>
  <si>
    <t>Power &amp; technical</t>
  </si>
  <si>
    <t>Leasing &amp; development</t>
  </si>
  <si>
    <t>Legal &amp; corporate</t>
  </si>
  <si>
    <t>Financial &amp; QoE</t>
  </si>
  <si>
    <t>ESG &amp; regulatory</t>
  </si>
  <si>
    <t>Real estate &amp; environmental</t>
  </si>
  <si>
    <t>Tax</t>
  </si>
  <si>
    <t>Insurance</t>
  </si>
  <si>
    <t>Debt &amp; financing</t>
  </si>
  <si>
    <t>IT &amp; cyber</t>
  </si>
  <si>
    <t>Also serves</t>
  </si>
  <si>
    <t>Currency at 22-Oct-26</t>
  </si>
  <si>
    <t>Current</t>
  </si>
  <si>
    <t>Aging</t>
  </si>
  <si>
    <t>Historical</t>
  </si>
  <si>
    <t>Stale</t>
  </si>
  <si>
    <t>Superseded</t>
  </si>
  <si>
    <t>Version or access flag</t>
  </si>
  <si>
    <t>Tier 1 (all clean team members)</t>
  </si>
  <si>
    <t>Clean team Tier 3 (outside advisers; HR on approval)</t>
  </si>
  <si>
    <t>Clean team Tier 2</t>
  </si>
  <si>
    <t>Clean team Tier 3 (outside advisers only)</t>
  </si>
  <si>
    <t>Summary only</t>
  </si>
  <si>
    <t>Version 2</t>
  </si>
  <si>
    <t>Scanned</t>
  </si>
  <si>
    <t>Condensed (4 pp)</t>
  </si>
  <si>
    <t>Unsigned text copy</t>
  </si>
  <si>
    <t>Version 3</t>
  </si>
  <si>
    <t>Version 3.2</t>
  </si>
  <si>
    <t>Signed; scanned</t>
  </si>
  <si>
    <t>Signed copy of 2.01; scanned</t>
  </si>
  <si>
    <t>Signed copy of 2.02; scanned</t>
  </si>
  <si>
    <t>Names tenants</t>
  </si>
  <si>
    <t>Scanned drawings</t>
  </si>
  <si>
    <t>Raw export; names tenants</t>
  </si>
  <si>
    <t>Superseded by 4.03</t>
  </si>
  <si>
    <t>Latest pipeline</t>
  </si>
  <si>
    <t>Version 4</t>
  </si>
  <si>
    <t>Internal memo</t>
  </si>
  <si>
    <t>Index only</t>
  </si>
  <si>
    <t>Summary</t>
  </si>
  <si>
    <t>Summaries only</t>
  </si>
  <si>
    <t>Abstract only</t>
  </si>
  <si>
    <t>Scanned drawing</t>
  </si>
  <si>
    <t>Extract</t>
  </si>
  <si>
    <t>Duplicate of 8.02</t>
  </si>
  <si>
    <t>Forms only</t>
  </si>
  <si>
    <t>Memo</t>
  </si>
  <si>
    <t>Conformed copy</t>
  </si>
  <si>
    <t>Executed; scanned</t>
  </si>
  <si>
    <t>Latest board deck</t>
  </si>
  <si>
    <t>Duplicate of 10.03</t>
  </si>
  <si>
    <t>Signed copy of 10.04; scanned</t>
  </si>
  <si>
    <t>Draft v3 (internal)</t>
  </si>
  <si>
    <t>Draft; scanned</t>
  </si>
  <si>
    <t>Reliance letter needed</t>
  </si>
  <si>
    <t>Duplicate of 11.02</t>
  </si>
  <si>
    <t>Form (draft)</t>
  </si>
  <si>
    <t>Indicative, non-binding</t>
  </si>
  <si>
    <t>Diligence note</t>
  </si>
  <si>
    <t>Governs what deal team and IC may see; room has 35 files vs 26 in its index</t>
  </si>
  <si>
    <t>Output only in aggregate across the eight executives</t>
  </si>
  <si>
    <t>No hyperscale estoppels; not listed in the room index</t>
  </si>
  <si>
    <t>Not listed in the 1-Jun-2026 room index</t>
  </si>
  <si>
    <t>Controls over rent roll and abstracts where they conflict</t>
  </si>
  <si>
    <t>Vendor pricing may not be reported at any level (Rule R6)</t>
  </si>
  <si>
    <t>Full LLC agreement deferred to Phase II (Q-020)</t>
  </si>
  <si>
    <t>Drives the equity waterfall and Class B payout at exit</t>
  </si>
  <si>
    <t>Bring-downs to be redelivered at signing and closing (Q-002)</t>
  </si>
  <si>
    <t>Selected notes only versus 16 notes in FY25; full notes needed</t>
  </si>
  <si>
    <t>Selected notes only; full notes needed</t>
  </si>
  <si>
    <t>17 pp; signed copy at 2.10 runs to 15 pp; confirm which controls</t>
  </si>
  <si>
    <t>Working copy of audited statements; maintenance capex by campus (Q-062)</t>
  </si>
  <si>
    <t>No FY26 monthly P&amp;L in the room</t>
  </si>
  <si>
    <t>No reforecast after Q1 FY26</t>
  </si>
  <si>
    <t>Latest flash in the room; Q2 flash was promised for late July 2026 (Q-101)</t>
  </si>
  <si>
    <t>Latest interim statements in the room</t>
  </si>
  <si>
    <t>Pagination differs from 2.03 (15 pp vs 17 pp)</t>
  </si>
  <si>
    <t>Tenant names appear outside the clean team</t>
  </si>
  <si>
    <t>WALT basis to reconcile to executed leases</t>
  </si>
  <si>
    <t>Pass-through test; reconcile to utility invoices</t>
  </si>
  <si>
    <t>Reconcile to 3.02</t>
  </si>
  <si>
    <t>PHX II first delivery due Nov 2026; status since Q1 not in room</t>
  </si>
  <si>
    <t>Contractor name differs from 9.02 and folder 00</t>
  </si>
  <si>
    <t>Tenant-level revenue posted outside the clean team, although Q-093 was declined</t>
  </si>
  <si>
    <t>Executed leases control where abstracts conflict (00.00 p.1)</t>
  </si>
  <si>
    <t>Q2 and Q3 FY26 renewal outcomes not reported</t>
  </si>
  <si>
    <t>Basis for AR aging and cash conversion</t>
  </si>
  <si>
    <t>Electric service agreements not posted</t>
  </si>
  <si>
    <t>VPPA contracts not posted</t>
  </si>
  <si>
    <t>Root cause reports deferred (Q-056)</t>
  </si>
  <si>
    <t>Q&amp;A log still shows one-lines as deferred (Q-032)</t>
  </si>
  <si>
    <t>Policies and PHX II / ATL II surveys not in the room</t>
  </si>
  <si>
    <t>Full reports deferred (Q-014)</t>
  </si>
  <si>
    <t>Full lease deferred (Q-052); landlord consent on change of control</t>
  </si>
  <si>
    <t>Update promised for Phase II (Q-005)</t>
  </si>
  <si>
    <t>Text matches 8.02 apart from formatting</t>
  </si>
  <si>
    <t>Plan documents and Form 5500 deferred (Q-097)</t>
  </si>
  <si>
    <t>Change of control is an event of default under the term loan</t>
  </si>
  <si>
    <t>PHX II lien claim expected to resolve H2 2026</t>
  </si>
  <si>
    <t>Construction facility agreements not posted</t>
  </si>
  <si>
    <t>Q&amp;A log shows swaps as deferred (Q-044) although posted</t>
  </si>
  <si>
    <t>Q1 to Q3 FY26 certificates not posted</t>
  </si>
  <si>
    <t>Next regular meeting was expected Q3 2026; no materials posted</t>
  </si>
  <si>
    <t>No FY26 minutes in the room</t>
  </si>
  <si>
    <t>Text matches 10.03 apart from formatting</t>
  </si>
  <si>
    <t>Seller's thesis; baseline for the tie-out</t>
  </si>
  <si>
    <t>Marked internal working copy pending CFO review</t>
  </si>
  <si>
    <t>Q1 FY26 cut-off testing and legal confirmations outstanding</t>
  </si>
  <si>
    <t>Same content as 11.02 with recipient watermark</t>
  </si>
  <si>
    <t>IOI deadline 23-Jul-2026 has passed; no Phase II letter posted</t>
  </si>
  <si>
    <t>118 questions; log not updated since 8-Jul-2026</t>
  </si>
  <si>
    <t>Source (document and page)</t>
  </si>
  <si>
    <t>00.00 p.1-10</t>
  </si>
  <si>
    <t>00.00 p.4, p.7, p.10</t>
  </si>
  <si>
    <t>12.01 Q-096; 00.00 p.9</t>
  </si>
  <si>
    <t>00.00 p.3, p.6-7, p.9</t>
  </si>
  <si>
    <t>00.00 p.6</t>
  </si>
  <si>
    <t>00.00 p.1, p.6, p.9</t>
  </si>
  <si>
    <t>1.01 p.1</t>
  </si>
  <si>
    <t>1.02 p.1</t>
  </si>
  <si>
    <t>1.03 Cap Table (FD) tab</t>
  </si>
  <si>
    <t>1.04 p.1</t>
  </si>
  <si>
    <t>1.05 p.1</t>
  </si>
  <si>
    <t>1.06 p.1</t>
  </si>
  <si>
    <t>1.07 p.1</t>
  </si>
  <si>
    <t>2.01 p.1-4</t>
  </si>
  <si>
    <t>2.02 p.1-4</t>
  </si>
  <si>
    <t>2.03 p.1-17</t>
  </si>
  <si>
    <t>2.04 Index tab</t>
  </si>
  <si>
    <t>2.05 P&amp;L (Monthly) tab</t>
  </si>
  <si>
    <t>2.06 1. Assumptions tab</t>
  </si>
  <si>
    <t>2.07 Q1 FY26 Flash tab</t>
  </si>
  <si>
    <t>2.08 p.1</t>
  </si>
  <si>
    <t>2.09 Q1 FY26 IS tab</t>
  </si>
  <si>
    <t>2.10 p.1-15</t>
  </si>
  <si>
    <t>2.11 p.1</t>
  </si>
  <si>
    <t>2.12 p.1</t>
  </si>
  <si>
    <t>3.01 Operating Portfolio tab</t>
  </si>
  <si>
    <t>3.02 Rent Roll tab</t>
  </si>
  <si>
    <t>3.03 Expiration Waterfall tab</t>
  </si>
  <si>
    <t>3.04 Capacity &amp; Occupancy Bridge tab</t>
  </si>
  <si>
    <t>3.05 FY23 NOI by Campus tab</t>
  </si>
  <si>
    <t>3.06 KPI Dashboard tab</t>
  </si>
  <si>
    <t>3.07 FY25 Power Analysis tab</t>
  </si>
  <si>
    <t>3.08 p.1</t>
  </si>
  <si>
    <t>3.09 image</t>
  </si>
  <si>
    <t>3.10 header row</t>
  </si>
  <si>
    <t>4.01 p.1</t>
  </si>
  <si>
    <t>4.02 Pipeline tab</t>
  </si>
  <si>
    <t>4.03 Pipeline tab</t>
  </si>
  <si>
    <t>4.04 p.1</t>
  </si>
  <si>
    <t>4.05 Projects UC tab</t>
  </si>
  <si>
    <t>4.06 Budget by Division tab</t>
  </si>
  <si>
    <t>4.07 p.1</t>
  </si>
  <si>
    <t>5.01 README tab</t>
  </si>
  <si>
    <t>5.02 Top 25 Tenants tab</t>
  </si>
  <si>
    <t>5.03 p.1</t>
  </si>
  <si>
    <t>5.04 Concentration Summary tab</t>
  </si>
  <si>
    <t>5.05 Churn Detail tab</t>
  </si>
  <si>
    <t>5.06 Renewal Pipeline tab</t>
  </si>
  <si>
    <t>5.07 header row</t>
  </si>
  <si>
    <t>5.08 header row</t>
  </si>
  <si>
    <t>6.01 p.1</t>
  </si>
  <si>
    <t>6.02 p.1</t>
  </si>
  <si>
    <t>6.03 Asset Register tab</t>
  </si>
  <si>
    <t>6.04 README tab</t>
  </si>
  <si>
    <t>6.05 Availability tab</t>
  </si>
  <si>
    <t>6.06 p.1</t>
  </si>
  <si>
    <t>6.07 p.1</t>
  </si>
  <si>
    <t>6.08 p.1</t>
  </si>
  <si>
    <t>6.09 p.1</t>
  </si>
  <si>
    <t>6.10 p.1</t>
  </si>
  <si>
    <t>7.01 Property Schedule tab</t>
  </si>
  <si>
    <t>7.02 p.1-2</t>
  </si>
  <si>
    <t>7.03 p.1</t>
  </si>
  <si>
    <t>7.04 p.1</t>
  </si>
  <si>
    <t>7.05 Property Tax FY23-FY26 tab</t>
  </si>
  <si>
    <t>7.06 p.1</t>
  </si>
  <si>
    <t>7.07 Insurance Program 2026 tab</t>
  </si>
  <si>
    <t>7.08 ATL I p.1</t>
  </si>
  <si>
    <t>7.08 CMH I p.1</t>
  </si>
  <si>
    <t>7.08 DFW I p.1</t>
  </si>
  <si>
    <t>7.08 NOVA I p.1</t>
  </si>
  <si>
    <t>7.08 PHX I p.1</t>
  </si>
  <si>
    <t>7.08 RNO I p.1</t>
  </si>
  <si>
    <t>7.09 ATL I p.1</t>
  </si>
  <si>
    <t>7.09 CMH I p.1</t>
  </si>
  <si>
    <t>7.09 DFW I p.1</t>
  </si>
  <si>
    <t>7.09 NOVA I p.1</t>
  </si>
  <si>
    <t>7.09 PHX I p.1</t>
  </si>
  <si>
    <t>7.09 RNO I p.1</t>
  </si>
  <si>
    <t>7.02 p.1; 7.10 ATL I p.1</t>
  </si>
  <si>
    <t>7.02 p.1; 7.10 CMH I p.1</t>
  </si>
  <si>
    <t>7.02 p.1; 7.10 DFW I p.1</t>
  </si>
  <si>
    <t>7.02 p.1; 7.10 NOVA I p.1</t>
  </si>
  <si>
    <t>7.02 p.1; 7.10 PHX I p.1</t>
  </si>
  <si>
    <t>7.02 p.1; 7.10 RNO I p.1</t>
  </si>
  <si>
    <t>7.11 p.1</t>
  </si>
  <si>
    <t>7.12 p.1</t>
  </si>
  <si>
    <t>7.13 p.1</t>
  </si>
  <si>
    <t>7.14 p.1</t>
  </si>
  <si>
    <t>7.15 p.1</t>
  </si>
  <si>
    <t>8.01 Census tab</t>
  </si>
  <si>
    <t>8.02 p.1</t>
  </si>
  <si>
    <t>8.03 p.1</t>
  </si>
  <si>
    <t>8.04 Headcount Walk tab</t>
  </si>
  <si>
    <t>8.05 p.1</t>
  </si>
  <si>
    <t>8.06 p.1</t>
  </si>
  <si>
    <t>8.07 p.1</t>
  </si>
  <si>
    <t>9.01 p.1</t>
  </si>
  <si>
    <t>9.02 p.1-2</t>
  </si>
  <si>
    <t>9.03 p.1</t>
  </si>
  <si>
    <t>9.04 p.1</t>
  </si>
  <si>
    <t>9.05 Vendor List tab</t>
  </si>
  <si>
    <t>9.06 p.1</t>
  </si>
  <si>
    <t>9.07 p.1</t>
  </si>
  <si>
    <t>9.08 p.1</t>
  </si>
  <si>
    <t>9.09 p.1</t>
  </si>
  <si>
    <t>9.10 p.1</t>
  </si>
  <si>
    <t>9.11 p.1</t>
  </si>
  <si>
    <t>10.01 p.1</t>
  </si>
  <si>
    <t>10.02 p.1</t>
  </si>
  <si>
    <t>10.03 p.1-6</t>
  </si>
  <si>
    <t>10.04 p.1</t>
  </si>
  <si>
    <t>10.05 p.1</t>
  </si>
  <si>
    <t>10.06 p.1</t>
  </si>
  <si>
    <t>10.07 p.1</t>
  </si>
  <si>
    <t>11.01 p.1</t>
  </si>
  <si>
    <t>11.02 p.1</t>
  </si>
  <si>
    <t>11.03 p.1</t>
  </si>
  <si>
    <t>11.04 p.1-2</t>
  </si>
  <si>
    <t>11.05 p.1</t>
  </si>
  <si>
    <t>11.06 p.1</t>
  </si>
  <si>
    <t>11.07 p.1</t>
  </si>
  <si>
    <t>11.08 p.1-6</t>
  </si>
  <si>
    <t>11.09 p.1</t>
  </si>
  <si>
    <t>11.10 p.1</t>
  </si>
  <si>
    <t>12.01 Log tab</t>
  </si>
  <si>
    <t>12.02 Carriers by Campus tab</t>
  </si>
  <si>
    <t>12.03 p.1</t>
  </si>
  <si>
    <t>12.04 p.1</t>
  </si>
  <si>
    <t/>
  </si>
  <si>
    <t>7.08</t>
  </si>
  <si>
    <t>7.09</t>
  </si>
  <si>
    <t>7.10</t>
  </si>
  <si>
    <t>Project Voltaic: coverage check against a standard buy-side request list</t>
  </si>
  <si>
    <t>Each line is a standard buy-side request for a data center platform deal, tested against the room at 22-Oct-2026. Present = complete and usable; Partial = summary, extract or incomplete set; Stale = posted but cut before the last two quarter-ends; Missing = not posted and not yet requested; In progress / Deferred to Phase II / Clean team only = as the Q&amp;A log or clean-team protocol records it. Q&amp;A references are to the buyer Q&amp;A log (12.01, last updated 8-Jul-2026).</t>
  </si>
  <si>
    <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</si>
  <si>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</si>
  <si>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</si>
  <si>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</si>
  <si>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</si>
  <si>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</si>
  <si>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</si>
  <si>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</si>
  <si>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</si>
  <si>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</si>
  <si>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</si>
  <si>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</si>
  <si>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</si>
  <si>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</si>
  <si>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</si>
  <si>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</si>
  <si>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</si>
  <si>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</si>
  <si>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</si>
  <si>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</si>
  <si>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</si>
  <si>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</si>
  <si>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</si>
  <si>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</si>
  <si>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</si>
  <si>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</si>
  <si>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</si>
  <si>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</si>
  <si>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</si>
  <si>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</si>
  <si>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</si>
  <si>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</si>
  <si>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</si>
  <si>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</si>
  <si>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</si>
  <si>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</si>
  <si>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</si>
  <si>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</si>
  <si>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</si>
  <si>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</si>
  <si>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</si>
  <si>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</si>
  <si>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</si>
  <si>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</si>
  <si>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</si>
  <si>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</si>
  <si>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</si>
  <si>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</si>
  <si>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</si>
  <si>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</si>
  <si>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</si>
  <si>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</si>
  <si>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</si>
  <si>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</si>
  <si>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</si>
  <si>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</si>
  <si>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</si>
  <si>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</si>
  <si>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</si>
  <si>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</si>
  <si>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</si>
  <si>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</si>
  <si>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</si>
  <si>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</si>
  <si>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</si>
  <si>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</si>
  <si>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</si>
  <si>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</si>
  <si>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</si>
  <si>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Workstream</t>
  </si>
  <si>
    <t>Standard request item</t>
  </si>
  <si>
    <t>Audited financial statements, last three years</t>
  </si>
  <si>
    <t>Interim financial statements, current year to date</t>
  </si>
  <si>
    <t>Monthly management accounts (P&amp;L, balance sheet, cash flow)</t>
  </si>
  <si>
    <t>Budget, current-year reforecast and long-range plan</t>
  </si>
  <si>
    <t>Quality of earnings report and reliance</t>
  </si>
  <si>
    <t>Net working capital: monthly balance sheets and peg analysis</t>
  </si>
  <si>
    <t>G&amp;A detail by category</t>
  </si>
  <si>
    <t>Fixed asset sub-ledger by campus and asset class</t>
  </si>
  <si>
    <t>Capex history and forward plan</t>
  </si>
  <si>
    <t>Accounting policies (revenue, leases)</t>
  </si>
  <si>
    <t>Auditor management letters and control findings</t>
  </si>
  <si>
    <t>Power cost pass-through support (utility invoices, tenant power billing)</t>
  </si>
  <si>
    <t>Current rent roll</t>
  </si>
  <si>
    <t>Executed leases and amendments</t>
  </si>
  <si>
    <t>Lease abstracts</t>
  </si>
  <si>
    <t>Tenant concentration and credit</t>
  </si>
  <si>
    <t>Churn, renewal and retention history</t>
  </si>
  <si>
    <t>Billing ledger, invoice register and AR aging</t>
  </si>
  <si>
    <t>Customer-level revenue</t>
  </si>
  <si>
    <t>Tenant estoppels</t>
  </si>
  <si>
    <t>Leasing pipeline</t>
  </si>
  <si>
    <t>Pricing and rate card</t>
  </si>
  <si>
    <t>Third-party market study</t>
  </si>
  <si>
    <t>SLA performance and credits</t>
  </si>
  <si>
    <t>Development pipeline, budget and cost to complete</t>
  </si>
  <si>
    <t>Construction contracts (GMP)</t>
  </si>
  <si>
    <t>Land bank and entitlements</t>
  </si>
  <si>
    <t>Utility service agreements and interconnection</t>
  </si>
  <si>
    <t>Technical due diligence and condition</t>
  </si>
  <si>
    <t>Critical equipment register</t>
  </si>
  <si>
    <t>Uptime, incidents and root cause analyses</t>
  </si>
  <si>
    <t>Single-line diagrams</t>
  </si>
  <si>
    <t>Energy contracts (VPPAs, retail supply)</t>
  </si>
  <si>
    <t>Environmental and air permits</t>
  </si>
  <si>
    <t>ESG reporting and emissions testing</t>
  </si>
  <si>
    <t>Title commitments and policies</t>
  </si>
  <si>
    <t>ALTA surveys</t>
  </si>
  <si>
    <t>Zoning reports</t>
  </si>
  <si>
    <t>Phase I environmental site assessments</t>
  </si>
  <si>
    <t>Appraisals</t>
  </si>
  <si>
    <t>Ground lease (RNO I)</t>
  </si>
  <si>
    <t>Certificates of occupancy and permit closeout</t>
  </si>
  <si>
    <t>Flood zone and geotechnical</t>
  </si>
  <si>
    <t>LLC agreement and equityholder agreements</t>
  </si>
  <si>
    <t>Capitalization table and equity plans</t>
  </si>
  <si>
    <t>Entity structure and good standing</t>
  </si>
  <si>
    <t>Material contracts and change of control consents</t>
  </si>
  <si>
    <t>Litigation and claims</t>
  </si>
  <si>
    <t>Board minutes and materials, last three years</t>
  </si>
  <si>
    <t>Draft equity purchase agreement and disclosure schedules</t>
  </si>
  <si>
    <t>Credit agreement and amendments</t>
  </si>
  <si>
    <t>Construction facility agreements (PHX II, ATL II)</t>
  </si>
  <si>
    <t>Covenant compliance certificates</t>
  </si>
  <si>
    <t>Hedging and swaps</t>
  </si>
  <si>
    <t>Staple financing</t>
  </si>
  <si>
    <t>Federal and state tax returns, three years</t>
  </si>
  <si>
    <t>Tax structure and transfer tax</t>
  </si>
  <si>
    <t>Employee census</t>
  </si>
  <si>
    <t>Executive agreements, severance and change of control payments</t>
  </si>
  <si>
    <t>Retention and transaction bonus plans</t>
  </si>
  <si>
    <t>Benefit plans, Form 5500 and OSHA logs</t>
  </si>
  <si>
    <t>Insurance programme and policies</t>
  </si>
  <si>
    <t>Loss runs, five years</t>
  </si>
  <si>
    <t>D&amp;O, EPL, fiduciary and crime cover</t>
  </si>
  <si>
    <t>IT and OT systems overview</t>
  </si>
  <si>
    <t>SOC 2 reports and penetration tests</t>
  </si>
  <si>
    <t>Process letter and timetable</t>
  </si>
  <si>
    <t>Q&amp;A log</t>
  </si>
  <si>
    <t>Status</t>
  </si>
  <si>
    <t>Partial</t>
  </si>
  <si>
    <t>In progress</t>
  </si>
  <si>
    <t>Deferred to Phase II</t>
  </si>
  <si>
    <t>Present</t>
  </si>
  <si>
    <t>Missing</t>
  </si>
  <si>
    <t>Clean team only</t>
  </si>
  <si>
    <t>Where in the room</t>
  </si>
  <si>
    <t>2.01-2.03; signed 2.10-2.12</t>
  </si>
  <si>
    <t>2.07, 2.09</t>
  </si>
  <si>
    <t>2.05; 11.04</t>
  </si>
  <si>
    <t>2.04; 2.06; 4.05; 4.06; 11.06</t>
  </si>
  <si>
    <t>3.07; 6.04; 6.02</t>
  </si>
  <si>
    <t>3.02; 3.10</t>
  </si>
  <si>
    <t>00 Tenant Leases</t>
  </si>
  <si>
    <t>5.02; 5.04</t>
  </si>
  <si>
    <t>5.05; 3.04; 5.06</t>
  </si>
  <si>
    <t>5.07; 5.08; 3.02</t>
  </si>
  <si>
    <t>00 Tenant Estoppels</t>
  </si>
  <si>
    <t>4.03 (4.02 superseded)</t>
  </si>
  <si>
    <t>4.07; 11.05</t>
  </si>
  <si>
    <t>4.05; 4.06</t>
  </si>
  <si>
    <t>00 Vendor Agreements; 9.02</t>
  </si>
  <si>
    <t>3.01; 7.03</t>
  </si>
  <si>
    <t>11.06; 7.09</t>
  </si>
  <si>
    <t>6.03; 6.10</t>
  </si>
  <si>
    <t>9.06; 7.03</t>
  </si>
  <si>
    <t>6.06; 6.09</t>
  </si>
  <si>
    <t>7.01; 7.02</t>
  </si>
  <si>
    <t>7.03; 7.11</t>
  </si>
  <si>
    <t>7.13; 7.14</t>
  </si>
  <si>
    <t>1.01 (summary)</t>
  </si>
  <si>
    <t>1.03; 8.03</t>
  </si>
  <si>
    <t>1.02; 9.01; 1.06</t>
  </si>
  <si>
    <t>9.02; 9.05</t>
  </si>
  <si>
    <t>9.03; 9.11</t>
  </si>
  <si>
    <t>10.01-10.07</t>
  </si>
  <si>
    <t>9.07; 9.08</t>
  </si>
  <si>
    <t>12.04; 7.05</t>
  </si>
  <si>
    <t>00 Employee Agreements</t>
  </si>
  <si>
    <t>8.07; 8.05</t>
  </si>
  <si>
    <t>7.07; 7.12; 7.15</t>
  </si>
  <si>
    <t>What is there, and the gap</t>
  </si>
  <si>
    <t>FY25 complete with Notes 1 to 16; FY23 and FY24 are 4-page condensed sets with selected notes only. Two FY25 versions paginate differently (17 pp vs 15 pp).</t>
  </si>
  <si>
    <t>Latest period is Q1 FY26 (31-Mar-2026). Q2 and Q3 FY26 have closed and are not in the room; the Q2 flash was promised for the second half of July 2026.</t>
  </si>
  <si>
    <t>Monthly P&amp;L for FY25 only; balance sheet and cash flow run to Q1 FY26. No FY26 monthly P&amp;L.</t>
  </si>
  <si>
    <t>FY26 budget approved 11-Dec-2025 with FY27 to FY30 plan (v3.2). No reforecast after Q1 FY26.</t>
  </si>
  <si>
    <t>Sell-side QoE is a draft dated 30-May-2026; LTM subject to Q1 FY26 cut-off testing, proof of cash Q1 in progress, legal confirmations on debt-like items outstanding.</t>
  </si>
  <si>
    <t>Monthly balance sheets FY24 to Q1 FY26 and a draft peg; nothing after 31-Mar-2026 to test seasonality into closing.</t>
  </si>
  <si>
    <t>Requested 29-Jun-2026; still in progress at the last log update.</t>
  </si>
  <si>
    <t>Deferred to Phase II.</t>
  </si>
  <si>
    <t>Maintenance and development capex FY23 to FY25, plan to FY30, PHX II budget and technical review.</t>
  </si>
  <si>
    <t>ASC 842 / ASC 606 memo updated 30-Apr-2026.</t>
  </si>
  <si>
    <t>Not in the room and not yet asked in Q&amp;A.</t>
  </si>
  <si>
    <t>Company analysis and interval data only; no utility invoices or billing files to test full recovery.</t>
  </si>
  <si>
    <t>As of 31-Mar-2026; two quarter-ends since with no roll-forward of new leases, renewals or churn.</t>
  </si>
  <si>
    <t>3 wholesale leases (outside advisers only) and 10 of 140 colocation MSAs; deal team sees abstracts only. Executed leases control where summaries conflict.</t>
  </si>
  <si>
    <t>Top 15 leases by ABR, rates redacted, as of 31-Mar-2026.</t>
  </si>
  <si>
    <t>Concentration by cohort, segment, industry and campus. No tenant credit or financial information.</t>
  </si>
  <si>
    <t>Churn FY23 to FY25 and renewals due Q2 FY26 to Q1 FY28; outcomes for Q2 and Q3 FY26 not reported.</t>
  </si>
  <si>
    <t>Cut at Mar-2026.</t>
  </si>
  <si>
    <t>Tenant-level billing is posted in 5.01 although the same request was declined to the clean team in Q&amp;A; confirm what the deal team may use.</t>
  </si>
  <si>
    <t>Six colocation estoppels only; none from the three hyperscale tenants.</t>
  </si>
  <si>
    <t>Latest pipeline 29-May-2026.</t>
  </si>
  <si>
    <t>FY26 v4 effective 1-Apr-2026.</t>
  </si>
  <si>
    <t>H1 2026 market report (data to 30-Jun-2026) and market VDD (May 2026, reliance letter needed).</t>
  </si>
  <si>
    <t>SLA credits and incident log to Q1 FY26; root cause reports deferred.</t>
  </si>
  <si>
    <t>PHX II and ATL II status as of 31-Mar-2026. PHX II energization (Oct 2026) and first delivery (Nov 2026) fall due now; no update in the room.</t>
  </si>
  <si>
    <t>PHX II GMP agreement is clean-team only; summary in 9.02. Contractor named differently in 4.06.</t>
  </si>
  <si>
    <t>Land bank schedule and zoning summary.</t>
  </si>
  <si>
    <t>Summary of 420 MVA contracted capacity; electric service and interconnection agreements not posted.</t>
  </si>
  <si>
    <t>Technical VDD (May 2026) and six property condition assessments (Apr to May 2026).</t>
  </si>
  <si>
    <t>Asset register as of 31-Mar-2026 with photo verification.</t>
  </si>
  <si>
    <t>Availability and incident log to Q1 FY26; RCAs deferred to Phase II.</t>
  </si>
  <si>
    <t>Posted, although the Q&amp;A log still lists them as deferred.</t>
  </si>
  <si>
    <t>Summary only; VPPA contracts not posted.</t>
  </si>
  <si>
    <t>Permit status summarised; copies deferred to Phase II.</t>
  </si>
  <si>
    <t>FY25 ESG report and 2025 generator emissions tests.</t>
  </si>
  <si>
    <t>Index of policies only; 7.02 says copies sit in the clean team room but folder 00 holds none.</t>
  </si>
  <si>
    <t>Six operating campuses posted; PHX II and ATL II surveys listed in 7.02 but not posted.</t>
  </si>
  <si>
    <t>Zoning summary and third-party reports (15-May-2026).</t>
  </si>
  <si>
    <t>Executive summaries only; full reports deferred.</t>
  </si>
  <si>
    <t>Six campus appraisals effective 31-Mar-2026.</t>
  </si>
  <si>
    <t>Abstract only; full lease deferred. Landlord consent needed on change of control.</t>
  </si>
  <si>
    <t>Eleven operating buildings.</t>
  </si>
  <si>
    <t>Flood zones in progress; geotechnical reports deferred.</t>
  </si>
  <si>
    <t>Summary only; agreements deferred to Phase II.</t>
  </si>
  <si>
    <t>Fully diluted cap table and Class B ledger as of 31-Mar-2026.</t>
  </si>
  <si>
    <t>Structure chart, entity list, May 2026 bring-down.</t>
  </si>
  <si>
    <t>Summaries and vendor assignability; consolidated consents schedule only with Phase II disclosure schedules.</t>
  </si>
  <si>
    <t>Summary as of 31-May-2026; PHX II lien claim ($4.6M) expected to resolve in H2 2026, so status is now due.</t>
  </si>
  <si>
    <t>Minutes cover FY24 and FY25 only; decks run to 20-May-2026. No FY26 minutes or Q3 2026 materials.</t>
  </si>
  <si>
    <t>Promised for Phase II with the draft agreement.</t>
  </si>
  <si>
    <t>Term loan agreement conformed through Amendment No. 1.</t>
  </si>
  <si>
    <t>Facilities drawn $420M referenced in 9.02 and the board deck; agreements not posted.</t>
  </si>
  <si>
    <t>Only the period to 31-Dec-2025.</t>
  </si>
  <si>
    <t>2024 swap confirmations posted (Q&amp;A log still says deferred).</t>
  </si>
  <si>
    <t>Indicative terms 24-Jun-2026.</t>
  </si>
  <si>
    <t>Deferred to Phase II, including Texas franchise reports.</t>
  </si>
  <si>
    <t>Tax structure memo (30-Jun-2026) and property tax schedule.</t>
  </si>
  <si>
    <t>As of 31-Dec-2025; update promised for Phase II.</t>
  </si>
  <si>
    <t>Eight agreements; deal team may receive aggregate exposure only.</t>
  </si>
  <si>
    <t>Declined to the clean team.</t>
  </si>
  <si>
    <t>Summaries only; plan documents, 5500s and OSHA logs deferred.</t>
  </si>
  <si>
    <t>2026 to 2027 programme, evidence of insurance and declarations.</t>
  </si>
  <si>
    <t>Being compiled by the broker.</t>
  </si>
  <si>
    <t>Response to Q-029 dated 26-Jun-2026.</t>
  </si>
  <si>
    <t>First-round letter only; IOI deadline 23-Jul-2026 has passed and no Phase II letter is posted.</t>
  </si>
  <si>
    <t>Last updated 8-Jul-2026: 118 questions, 13 in progress, 18 deferred, 6 declined to the clean team.</t>
  </si>
  <si>
    <t>Q&amp;A ref</t>
  </si>
  <si>
    <t>Q-004</t>
  </si>
  <si>
    <t>Q-021; Q-101</t>
  </si>
  <si>
    <t>Q-001</t>
  </si>
  <si>
    <t>Q-054</t>
  </si>
  <si>
    <t>Q-013</t>
  </si>
  <si>
    <t>Q-080; Q-086</t>
  </si>
  <si>
    <t>Q-037</t>
  </si>
  <si>
    <t>Q-062</t>
  </si>
  <si>
    <t>Q-046</t>
  </si>
  <si>
    <t>Q-022; Q-055</t>
  </si>
  <si>
    <t>Q-055</t>
  </si>
  <si>
    <t>Q-011</t>
  </si>
  <si>
    <t>Q-102</t>
  </si>
  <si>
    <t>Q-093</t>
  </si>
  <si>
    <t>Q-096</t>
  </si>
  <si>
    <t>Q-084</t>
  </si>
  <si>
    <t>Q-031</t>
  </si>
  <si>
    <t>Q-118</t>
  </si>
  <si>
    <t>Q-056</t>
  </si>
  <si>
    <t>Q-061</t>
  </si>
  <si>
    <t>Q-016</t>
  </si>
  <si>
    <t>Q-117</t>
  </si>
  <si>
    <t>Q-006</t>
  </si>
  <si>
    <t>Q-032</t>
  </si>
  <si>
    <t>Q-108</t>
  </si>
  <si>
    <t>Q-007; Q-043</t>
  </si>
  <si>
    <t>Q-023</t>
  </si>
  <si>
    <t>Q-014</t>
  </si>
  <si>
    <t>Q-116</t>
  </si>
  <si>
    <t>Q-052; Q-099</t>
  </si>
  <si>
    <t>Q-079; Q-070</t>
  </si>
  <si>
    <t>Q-020</t>
  </si>
  <si>
    <t>Q-002</t>
  </si>
  <si>
    <t>Q-028</t>
  </si>
  <si>
    <t>Q-015; Q-076</t>
  </si>
  <si>
    <t>Q-060</t>
  </si>
  <si>
    <t>Q-091</t>
  </si>
  <si>
    <t>Q-044</t>
  </si>
  <si>
    <t>Q-009; Q-095</t>
  </si>
  <si>
    <t>Q-041; Q-078</t>
  </si>
  <si>
    <t>Q-005</t>
  </si>
  <si>
    <t>Q-012; Q-042</t>
  </si>
  <si>
    <t>Q-042</t>
  </si>
  <si>
    <t>Q-019; Q-097; Q-074</t>
  </si>
  <si>
    <t>Q-003</t>
  </si>
  <si>
    <t>Q-018</t>
  </si>
  <si>
    <t>Q-083</t>
  </si>
  <si>
    <t>Q-029</t>
  </si>
  <si>
    <t>Q-026; Q-053</t>
  </si>
  <si>
    <t>Priority</t>
  </si>
  <si>
    <t>High</t>
  </si>
  <si>
    <t>Med</t>
  </si>
  <si>
    <t>Low</t>
  </si>
  <si>
    <t>2.01 p.1-4; 2.03 p.1-17; 2.10 p.1</t>
  </si>
  <si>
    <t>2.07 Q1 FY26 Flash tab; 2.09 Q1 FY26 IS tab; 12.01 Log Q-101</t>
  </si>
  <si>
    <t>2.05 Balance Sheet (FY24-Q1 FY26) tab; 11.04 p.2</t>
  </si>
  <si>
    <t>12.01 Log Q-080, Q-086</t>
  </si>
  <si>
    <t>12.01 Log Q-037</t>
  </si>
  <si>
    <t>2.04 Capex Detail tab; 11.06 p.3</t>
  </si>
  <si>
    <t>Room review (no document)</t>
  </si>
  <si>
    <t>3.07 FY25 Power Analysis tab; 6.02 p.1</t>
  </si>
  <si>
    <t>00.00 p.1, p.3, p.6</t>
  </si>
  <si>
    <t>5.05 Churn Detail tab; 5.06 Renewal Pipeline tab</t>
  </si>
  <si>
    <t>5.07 header row; 3.02 Receivables Aging tab</t>
  </si>
  <si>
    <t>5.01 README tab; 12.01 Log Q-093</t>
  </si>
  <si>
    <t>12.01 Log Q-096</t>
  </si>
  <si>
    <t>4.03 Pipeline tab; 12.01 Log Q-084</t>
  </si>
  <si>
    <t>4.07 p.1; 11.05 p.1</t>
  </si>
  <si>
    <t>6.05 SLA Credits tab</t>
  </si>
  <si>
    <t>4.05 Projects UC tab; 10.03 p.3</t>
  </si>
  <si>
    <t>9.02 p.1-2; 4.06 Budget by Division tab</t>
  </si>
  <si>
    <t>3.01 Land Bank tab; 7.03 p.1</t>
  </si>
  <si>
    <t>11.06 p.1; 7.09 p.1</t>
  </si>
  <si>
    <t>6.05 Availability tab; 12.01 Log Q-056</t>
  </si>
  <si>
    <t>6.08 p.1; 12.01 Log Q-032</t>
  </si>
  <si>
    <t>9.06 p.1; 12.01 Log Q-108</t>
  </si>
  <si>
    <t>6.06 p.1; 6.09 p.1</t>
  </si>
  <si>
    <t>7.02 p.1; 12.01 Log Q-007</t>
  </si>
  <si>
    <t>7.04 p.1; 12.01 Log Q-014</t>
  </si>
  <si>
    <t>7.08 p.1</t>
  </si>
  <si>
    <t>7.06 p.1; 10.03 p.5</t>
  </si>
  <si>
    <t>7.13 p.1; 7.14 p.1</t>
  </si>
  <si>
    <t>12.01 Log Q-079, Q-070</t>
  </si>
  <si>
    <t>1.01 p.1; 12.01 Log Q-020</t>
  </si>
  <si>
    <t>1.02 p.1; 1.06 p.1</t>
  </si>
  <si>
    <t>9.02 p.1-2; 12.01 Log Q-028</t>
  </si>
  <si>
    <t>10.04 p.1; 10.03 p.6</t>
  </si>
  <si>
    <t>11.08 p.4; 12.01 Log Q-060</t>
  </si>
  <si>
    <t>9.07 p.1; 9.08 p.1</t>
  </si>
  <si>
    <t>9.02 p.2; 10.03 p.6</t>
  </si>
  <si>
    <t>9.09 p.1; 12.01 Log Q-044</t>
  </si>
  <si>
    <t>12.01 Log Q-009</t>
  </si>
  <si>
    <t>12.04 p.1; 7.05 Property Tax FY23-FY26 tab</t>
  </si>
  <si>
    <t>8.01 Census tab; 12.01 Log Q-005</t>
  </si>
  <si>
    <t>00.00 p.4, p.7</t>
  </si>
  <si>
    <t>12.01 Log Q-042</t>
  </si>
  <si>
    <t>8.07 p.1; 12.01 Log Q-097, Q-074</t>
  </si>
  <si>
    <t>12.01 Log Q-018</t>
  </si>
  <si>
    <t>12.01 Log Q-083</t>
  </si>
  <si>
    <t>12.01 Log Q-026, Q-053</t>
  </si>
  <si>
    <t>11.08 p.2</t>
  </si>
  <si>
    <t>12.01 Summary tab</t>
  </si>
  <si>
    <t>Project Voltaic: the ten documents to read first</t>
  </si>
  <si>
    <t>Ranked by how much of the valuation each document anchors and how soon its facts go stale. Duplicates (10.06, 11.07, 8.06) and superseded postings (4.02) are left out. Folder 00 is not on the list because the deal team cannot open it; its protocol (00.00) sets what any adviser output may show.</t>
  </si>
  <si>
    <t>Rank</t>
  </si>
  <si>
    <t>Project Voltaic CIM</t>
  </si>
  <si>
    <t>Sell-side QoE report (draft)</t>
  </si>
  <si>
    <t>FY25 audited financial statements (signed; read with 2.03)</t>
  </si>
  <si>
    <t>Rent roll master (31-Mar-2026)</t>
  </si>
  <si>
    <t>Buyer Q&amp;A log (8-Jul-2026)</t>
  </si>
  <si>
    <t>FY26 budget and long-range plan v3.2</t>
  </si>
  <si>
    <t>Development pipeline schedule (with 4.06 PHX II budget)</t>
  </si>
  <si>
    <t>Technical vendor due diligence report</t>
  </si>
  <si>
    <t>Material contract summaries</t>
  </si>
  <si>
    <t>Board deck, Q1 FY26 review (20-May-2026)</t>
  </si>
  <si>
    <t>Why read it first</t>
  </si>
  <si>
    <t>The seller's case: every headline the bid will be anchored on (220 MW commissioned, 96 MW under construction, FY25 revenue $412.0M and adjusted EBITDA $224.0M). Read it to know what each later document has to prove.</t>
  </si>
  <si>
    <t>Bridges reported to adjusted EBITDA and proposes the NWC peg and debt-like items, the three inputs that turn EV into equity price. Still a draft: Q1 FY26 cut-off testing and legal confirmations on debt-like items are open.</t>
  </si>
  <si>
    <t>The audited base for FY25 and the only document with full notes. Confirm the signed version controls, since the unsigned copy paginates differently.</t>
  </si>
  <si>
    <t>Every lease, rate and term behind ABR, occupancy and WALT. The clean-team protocol says executed leases control where the rent roll conflicts, so this is the file to reconcile first.</t>
  </si>
  <si>
    <t>Shows what other bidders already asked and what the seller deferred or declined, so our first request list adds rather than repeats. 13 items were still in progress and 18 deferred at the last update.</t>
  </si>
  <si>
    <t>The plan the CIM forecast comes from: capacity, leasing, development and maintenance capex to FY30. Budget dates from 11-Dec-2025 and has not been reforecast in the room.</t>
  </si>
  <si>
    <t>PHX II was $412M spent of a $618M budget at 31-Mar-2026, with energization due Oct 2026 and first delivery Nov 2026, so its status is the most time-sensitive fact in the deal.</t>
  </si>
  <si>
    <t>Independent check on capacity (220.0 MW verified), design, condition, PHX II schedule and maintenance capex; frames which PCAs and drawings need a closer read.</t>
  </si>
  <si>
    <t>Change of control is an event of default under the $1,150M term loan and the construction facilities, and the summary sets out tenant, construction, equipment and power contracts in one place.</t>
  </si>
  <si>
    <t>Most recent management view to the board: Q1 results, PHX II, leasing, process; flags that the RNO I ground lease needs landlord consent on change of control and that the next meeting was due in Q3 2026.</t>
  </si>
  <si>
    <t>What to pull out</t>
  </si>
  <si>
    <t>KPI claims, WALT and expiry profile, development plan and funding claims, plan table</t>
  </si>
  <si>
    <t>Adjusted EBITDA bridge, revenue and cost quality, NWC reference amount, debt and debt-like schedule</t>
  </si>
  <si>
    <t>Opinion, revenue disaggregation, debt (Note 8), subsequent events, Schedule IV debt, derivatives and insurance</t>
  </si>
  <si>
    <t>ABR by tenant and segment, commencement and expiry dates, escalators, billed vs contracted kW, AR aging</t>
  </si>
  <si>
    <t>Open, deferred and declined items by workstream; documents cited in responses</t>
  </si>
  <si>
    <t>Delivery ramp, leasing and pricing assumptions, development and maintenance capex</t>
  </si>
  <si>
    <t>Budget, spend and cost to complete for PHX II and ATL II, milestones, contingency and change orders</t>
  </si>
  <si>
    <t>Capacity verification, DFW I-A chiller, PHX II critical path, capex forecast</t>
  </si>
  <si>
    <t>Change of control and consent triggers, financing terms and covenants, construction and equipment terms</t>
  </si>
  <si>
    <t>Q1 FY26 KPIs, PHX II status, process timetable, open consents</t>
  </si>
  <si>
    <t>Where to start</t>
  </si>
  <si>
    <t>p.3-6, p.18-26, p.29-33</t>
  </si>
  <si>
    <t>p.2 (scope and status), p.6 (bridge), p.13 and p.16 (debt-like)</t>
  </si>
  <si>
    <t>p.2-6, p.12-15</t>
  </si>
  <si>
    <t>Rent Roll, Summary, Suite Utilization and Receivables Aging tabs</t>
  </si>
  <si>
    <t>Summary, Log and Response Document Register tabs</t>
  </si>
  <si>
    <t>1. Assumptions, 3. Development Capex, 4. Capacity &amp; Leasing, 8. Maintenance Capex tabs</t>
  </si>
  <si>
    <t>Projects UC and Milestones tabs; 4.06 Budget by Division and Change Order Log tabs</t>
  </si>
  <si>
    <t>p.1-3</t>
  </si>
  <si>
    <t>p.1-2</t>
  </si>
  <si>
    <t>p.2-6</t>
  </si>
  <si>
    <t>Currency</t>
  </si>
  <si>
    <t>11.02 p.1; 11.08 p.1</t>
  </si>
  <si>
    <t>2.10 p.1; 2.03 p.1-17</t>
  </si>
  <si>
    <t>3.02 Rent Roll tab; 00.00 p.1</t>
  </si>
  <si>
    <t>11.06 p.1-3</t>
  </si>
  <si>
    <t>10.03 p.2-6</t>
  </si>
  <si>
    <t>Project Voltaic: first request list to send the banker</t>
  </si>
  <si>
    <t>Draft for the deal team to submit through the data room Q&amp;A module (the process letter routes every request there; no contact with management, tenants, lenders or utilities). Priority 1 items are needed to refresh the numbers before any bid; 2 covers value and structure; 3 is confirmatory. Already asked = status in the buyer Q&amp;A log (12.01, last updated 8-Jul-2026).</t>
  </si>
  <si>
    <t>1 - Urgent</t>
  </si>
  <si>
    <t>2 - High</t>
  </si>
  <si>
    <t>3 - Standard</t>
  </si>
  <si>
    <t>Request</t>
  </si>
  <si>
    <t>Q2 and Q3 FY26 financial statements (IS, BS, CF) and flash reports, plus monthly management accounts Jan to Sep 2026</t>
  </si>
  <si>
    <t>Rent roll, billing ledger, invoice register and AR aging as of 30-Sep-2026, with a bridge from 31-Mar-2026 (new leases, renewals, churn, rate changes)</t>
  </si>
  <si>
    <t>FY26 reforecast or latest estimate, and any update to the FY27 to FY30 plan since v3.2</t>
  </si>
  <si>
    <t>PHX II status pack: energization and first-delivery confirmation, latest pay application, estimate at completion, change order log, contingency, and lien settlement status; same for ATL II</t>
  </si>
  <si>
    <t>Final sell-side QoE (Q1 FY26 cut-off testing done, LTM rolled to Sep-2026) and reliance letter terms for the QoE, market and technical VDD reports</t>
  </si>
  <si>
    <t>Clean team designations for our outside counsel and accounting advisers (Tenant Leases Tier 3, colocation MSAs and vendor agreements Tier 2, employee agreements Tier 3), and a schedule of counsel-cleared aggregated outputs</t>
  </si>
  <si>
    <t>Confirm whether tenant-level data posted outside folder 00 (tenant names and tenant-level billing in 3.02, 3.10, 5.01 to 5.03, 5.07, 5.08 and 9.02) may be used by the deal team, or should be treated as clean-team material</t>
  </si>
  <si>
    <t>Reconciliation of rent-roll commencement and expiry dates to the executed instruments, with every amendment, extension notice and phase supplement for the hyperscale leases (through the clean team) and a portfolio-level WALT on executed terms</t>
  </si>
  <si>
    <t>Power cost support: FY25 and YTD utility invoices by campus and meter, tenant power billing files with PUE gross-up factors, and GL detail for power cost and reimbursement accounts</t>
  </si>
  <si>
    <t>PHX II and ATL II construction facility agreements, completion guarantees, and covenant compliance certificates for Q1 to Q3 FY26</t>
  </si>
  <si>
    <t>Board minutes and materials for all FY26 meetings (Feb, May and the Q3 2026 meeting) and any FY26 resolutions</t>
  </si>
  <si>
    <t>LLC agreement and equityholder agreements; full RNO I ground lease and the landlord consent plan for change of control; consolidated change of control consents schedule</t>
  </si>
  <si>
    <t>FY25 G&amp;A by category and FY25 IT operating and capital spend</t>
  </si>
  <si>
    <t>Full FY23 and FY24 audited financial statements with all notes, confirmation of which FY25 version controls (2.03 vs 2.10), and auditor management letters FY23 to FY25</t>
  </si>
  <si>
    <t>Leasing pipeline as of 30-Sep-2026 with status of the remaining 18 MW at PHX II and the ATL I backfill</t>
  </si>
  <si>
    <t>Electric service and large-load interconnection agreements by campus; VPPA contracts; utility correspondence on capacity studies</t>
  </si>
  <si>
    <t>Updated litigation and claims summary and lien, judgment and good standing bring-downs</t>
  </si>
  <si>
    <t>Updated employee census and org charts; aggregate severance, change of control and retention exposure (counsel-cleared)</t>
  </si>
  <si>
    <t>Title commitments and policies, PHX II and ATL II surveys, full Phase I ESAs, flood zone determinations and geotechnical reports</t>
  </si>
  <si>
    <t>Fixed asset sub-ledger by campus and asset class (accelerate from Phase II)</t>
  </si>
  <si>
    <t>Federal and state income and franchise tax returns for three years</t>
  </si>
  <si>
    <t>Five-year loss runs and D&amp;O, EPL, fiduciary and crime policy summaries</t>
  </si>
  <si>
    <t>Phase II process letter and timetable, a refreshed Q&amp;A log, and a reissued room index; remove or label duplicate postings (8.06, 10.06, 11.07) and the internal management presentation draft (11.03)</t>
  </si>
  <si>
    <t>Why: what the room shows</t>
  </si>
  <si>
    <t>Latest interim period in the room is Q1 FY26 (31-Mar-2026); the Q2 flash was promised for the second half of July 2026 and has not been posted.</t>
  </si>
  <si>
    <t>Rent roll and billing data are cut at 31-Mar-2026; renewal outcomes for Q2 and Q3 FY26 are not reported.</t>
  </si>
  <si>
    <t>FY26 budget was approved 11-Dec-2025; no reforecast is in the room.</t>
  </si>
  <si>
    <t>At 31-Mar-2026 PHX II had $412M spent of $618M, with energization due Oct 2026 and first delivery Nov 2026; the $4.6M lien claim was expected to resolve in H2 2026.</t>
  </si>
  <si>
    <t>QoE is a draft dated 30-May-2026 with Q1 FY26 procedures and legal confirmations outstanding; VDD reliance is by letter only.</t>
  </si>
  <si>
    <t>Executed leases control over the rent roll and abstracts, yet only outside advisers may read the wholesale leases; deal-team outputs must be aggregated.</t>
  </si>
  <si>
    <t>Board deck says tenant identities are disclosed only as Tenants A/B/C outside the clean team; the protocol bars named counterparties in deal-team output; the Q&amp;A declined the same request.</t>
  </si>
  <si>
    <t>CIM WALT of 6.9 years rests on rent-roll dates; the protocol says executed agreements control where summaries conflict.</t>
  </si>
  <si>
    <t>The room holds only the Company's own pass-through analysis and interval data.</t>
  </si>
  <si>
    <t>Construction facilities drawn $420M are referenced but not posted; the only compliance certificate is for the period to 31-Dec-2025.</t>
  </si>
  <si>
    <t>Minutes cover FY24 and FY25 only; the latest deck is 20-May-2026 and the next regular meeting was expected in Q3 2026.</t>
  </si>
  <si>
    <t>All deferred to Phase II; RNO I needs landlord consent and change of control defaults the term loan.</t>
  </si>
  <si>
    <t>Requested 29-Jun-2026 and still in progress at the last log update.</t>
  </si>
  <si>
    <t>FY23 and FY24 sets are 4-page condensed versions; the two FY25 copies paginate differently.</t>
  </si>
  <si>
    <t>Latest pipeline is 29-May-2026.</t>
  </si>
  <si>
    <t>Only summaries are posted.</t>
  </si>
  <si>
    <t>Summary is as of 31-May-2026; searches are May 2026.</t>
  </si>
  <si>
    <t>Census is as of 31-Dec-2025; executive and retention terms are clean-team only.</t>
  </si>
  <si>
    <t>7.02 refers to policies in the clean team room but none are posted; ESAs are summaries only.</t>
  </si>
  <si>
    <t>Needed for the purchase price allocation and tax basis work.</t>
  </si>
  <si>
    <t>Loss runs in progress; management liability deferred.</t>
  </si>
  <si>
    <t>First-round letter set IOIs for 23-Jul-2026; the Q&amp;A log was last updated 8-Jul-2026 and still shows posted items (one-lines, swaps) as deferred.</t>
  </si>
  <si>
    <t>Period or as-of wanted</t>
  </si>
  <si>
    <t>Jan to Sep 2026</t>
  </si>
  <si>
    <t>As of 30-Sep-2026</t>
  </si>
  <si>
    <t>FY26 LE; FY27 to FY30</t>
  </si>
  <si>
    <t>LTM Sep-2026</t>
  </si>
  <si>
    <t>n/a</t>
  </si>
  <si>
    <t>FY25 and YTD FY26</t>
  </si>
  <si>
    <t>Q1 to Q3 FY26</t>
  </si>
  <si>
    <t>FY26 to date</t>
  </si>
  <si>
    <t>As of 31-Dec-2025 and 30-Sep-2026</t>
  </si>
  <si>
    <t>Five years</t>
  </si>
  <si>
    <t>Already asked?</t>
  </si>
  <si>
    <t>Q-021 answered; Q-101 in progress</t>
  </si>
  <si>
    <t>Not asked</t>
  </si>
  <si>
    <t>Q-054 answered with v3.2</t>
  </si>
  <si>
    <t>Q-013 answered from the draft</t>
  </si>
  <si>
    <t>Q-068 (designation form)</t>
  </si>
  <si>
    <t>Q-093 declined (clean team)</t>
  </si>
  <si>
    <t>Q-022, Q-055 (abstracts only)</t>
  </si>
  <si>
    <t>Q-091 answered for the term loan only</t>
  </si>
  <si>
    <t>Q-020, Q-052 deferred; Q-028 answered in part</t>
  </si>
  <si>
    <t>Q-080, Q-086 in progress</t>
  </si>
  <si>
    <t>Q-004 answered (opinions only)</t>
  </si>
  <si>
    <t>Q-084 answered with May pipeline</t>
  </si>
  <si>
    <t>Q-016 answered with summary</t>
  </si>
  <si>
    <t>Q-015, Q-076 answered</t>
  </si>
  <si>
    <t>Q-005 promised; Q-042 declined</t>
  </si>
  <si>
    <t>Q-007, Q-014, Q-070 deferred; Q-079 in progress</t>
  </si>
  <si>
    <t>Q-037 deferred</t>
  </si>
  <si>
    <t>Q-009, Q-095 deferred</t>
  </si>
  <si>
    <t>Q-018 in progress; Q-083 deferred</t>
  </si>
  <si>
    <t>Clean team route?</t>
  </si>
  <si>
    <t>No</t>
  </si>
  <si>
    <t>Vendor pricing: clean team only</t>
  </si>
  <si>
    <t>Yes: this is the route</t>
  </si>
  <si>
    <t>Determines the route</t>
  </si>
  <si>
    <t>Yes</t>
  </si>
  <si>
    <t>Aggregate only</t>
  </si>
  <si>
    <t>3.02 Rent Roll tab; 5.06 Renewal Pipeline tab</t>
  </si>
  <si>
    <t>4.05 Projects UC tab; 10.03 p.3; 9.03 p.1</t>
  </si>
  <si>
    <t>11.04 p.1-2; 11.06 p.3</t>
  </si>
  <si>
    <t>00.00 p.1, p.6-7</t>
  </si>
  <si>
    <t>10.03 p.5; 00.00 p.7; 12.01 Log Q-093</t>
  </si>
  <si>
    <t>00.00 p.1; 3.03 WALT Calculation tab; 10.03 p.4</t>
  </si>
  <si>
    <t>3.07 FY25 Power Analysis tab; 6.04 README tab; 6.02 p.1</t>
  </si>
  <si>
    <t>9.02 p.2; 9.10 p.1</t>
  </si>
  <si>
    <t>12.01 Log Q-020, Q-052, Q-028; 10.03 p.5; 9.02 p.2</t>
  </si>
  <si>
    <t>4.03 Pipeline tab; 10.03 p.3-4</t>
  </si>
  <si>
    <t>6.01 p.1; 6.02 p.1</t>
  </si>
  <si>
    <t>9.03 p.1; 9.11 p.1; 1.06 p.1</t>
  </si>
  <si>
    <t>8.01 Census tab; 12.01 Log Q-005, Q-042</t>
  </si>
  <si>
    <t>7.02 p.1-2; 7.04 p.1</t>
  </si>
  <si>
    <t>12.01 Log Q-018, Q-083</t>
  </si>
  <si>
    <t>11.08 p.2; 12.01 Log Q-032, Q-044; 11.03 p.1</t>
  </si>
  <si>
    <t>Project Voltaic: data room map, day one</t>
  </si>
  <si>
    <t>Review of every posting in the Project Voltaic data room as at 22-Oct-2026. Counts below are live from the Index and Coverage tabs. Folder 00 (clean team) is mapped from its access protocol only. Sources are given by data-room number and page or tab.</t>
  </si>
  <si>
    <t>KEY TAKEAWAYS</t>
  </si>
  <si>
    <t>ROOM AT A GLANCE: FILES BY FOLDER AND CURRENCY AT 22-OCT-2026</t>
  </si>
  <si>
    <t>COVERAGE AGAINST A STANDARD BUY-SIDE REQUEST LIST (68 ITEMS)</t>
  </si>
  <si>
    <t>Two quarters are missing: no Q2 or Q3 FY26 financials, rent roll, leasing pipeline, reforecast, compliance certificates or FY26 board minutes. The Q2 flash promised for late July 2026 was never posted.</t>
  </si>
  <si>
    <t>Price-setting inputs rest on drafts and summaries: the QoE is a 30-May-2026 draft with Q1 FY26 cut-off testing open; executed leases, which control over the rent roll, are for outside advisers only; utility, VPPA and construction facility agreements are summaries or absent.</t>
  </si>
  <si>
    <t>Time-critical items: PHX II ($412M of $618M spent at 31-Mar-2026) was due to energize in Oct 2026 and deliver in Nov 2026; change of control is an event of default under the $1,150M term loan and needs RNO I landlord consent.</t>
  </si>
  <si>
    <t>Clean-team hygiene: tenant names and tenant-level billing sit in at least eight documents outside folder 00, while the protocol bars named counterparties in deal-team output. These outputs use Tenants A, B and C; confirm treatment with the banker before anything circulates.</t>
  </si>
  <si>
    <t>Total</t>
  </si>
  <si>
    <t>Check: items on the Coverage tab</t>
  </si>
  <si>
    <t>Difference</t>
  </si>
  <si>
    <t>Files</t>
  </si>
  <si>
    <t>Duplicates or drafts</t>
  </si>
  <si>
    <t>12.01 Log tab; 2.09 Q1 FY26 IS tab; Coverage tab</t>
  </si>
  <si>
    <t>12.01 Log Q-101; 2.07 Q1 FY26 Flash tab; 9.10 p.1; 10.04 p.1</t>
  </si>
  <si>
    <t>11.04 p.1-2; 00.00 p.1, p.6; 6.01 p.1; 6.02 p.1; 9.02 p.2</t>
  </si>
  <si>
    <t>10.03 p.3, p.5; 9.02 p.2</t>
  </si>
  <si>
    <t>00.00 p.7; 10.03 p.5; 3.02 Rent Roll tab; 5.01 README tab; 9.02 p.1</t>
  </si>
  <si>
    <t>Every folder and document in the Project Voltaic data room as posted: 161 files, 126 in folders 01 to 12 and 35 in the clean-team folder 00. Currency is judged at 22-Oct-2026: Stale = financial or operating data cut at or before 31-Mar-2026, with two quarter-ends closed since; Aging = point-in-time documents dated or cut Mar to Jul 2026 that need a bring-down before signing; Current = in force or dated later; Historical = closed period; Superseded = replaced by a later posting. Folder 00 is listed from its own access protocol only: the deal team does not open it, and tenants, executives and vendors are anonymised as that protocol requires (Rule R2). Pages / tabs / rows = PDF pages, Excel tabs or CSV data rows.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</si>
</sst>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quot;-&quot;"/>
    <numFmt numFmtId="165" formatCode="d-mmm-yyyy"/>
  </numFmts>
  <fonts count="12">
    <font>
      <sz val="10"/>
      <color rgb="FF000000"/>
      <name val="Arial"/>
      <family val="2"/>
    </font>
    <font>
      <sz val="10"/>
      <color rgb="FF1A1A1A"/>
      <name val="Arial"/>
      <family val="2"/>
    </font>
    <font>
      <b/>
      <sz val="10"/>
      <color rgb="FF1A1A1A"/>
      <name val="Arial"/>
      <family val="2"/>
    </font>
    <font>
      <b/>
      <sz val="14"/>
      <color rgb="FF1A1A1A"/>
      <name val="Arial"/>
      <family val="2"/>
    </font>
    <font>
      <b/>
      <sz val="14"/>
      <color rgb="FF002060"/>
      <name val="Arial"/>
      <family val="2"/>
    </font>
    <font>
      <i/>
      <sz val="10"/>
      <color rgb="FF1A1A1A"/>
      <name val="Arial"/>
      <family val="2"/>
    </font>
    <font>
      <i/>
      <sz val="10"/>
      <color rgb="FF646464"/>
      <name val="Arial"/>
      <family val="2"/>
    </font>
    <font>
      <i/>
      <sz val="9"/>
      <color rgb="FF1A1A1A"/>
      <name val="Arial"/>
      <family val="2"/>
    </font>
    <font>
      <i/>
      <sz val="9"/>
      <color rgb="FF646464"/>
      <name val="Arial"/>
      <family val="2"/>
    </font>
    <font>
      <sz val="10"/>
      <color rgb="FFFFFFFF"/>
      <name val="Arial"/>
      <family val="2"/>
    </font>
    <font>
      <b/>
      <sz val="10"/>
      <color rgb="FFFFFFFF"/>
      <name val="Arial"/>
      <family val="2"/>
    </font>
    <font>
      <sz val="10"/>
      <color rgb="FF646464"/>
      <name val="Arial"/>
      <family val="2"/>
    </font>
  </fonts>
  <fills count="12">
    <fill>
      <patternFill patternType="none"/>
    </fill>
    <fill>
      <patternFill patternType="gray125"/>
    </fill>
    <fill>
      <patternFill patternType="solid">
        <fgColor rgb="FF002060"/>
        <bgColor indexed="64"/>
      </patternFill>
    </fill>
    <fill>
      <patternFill patternType="solid">
        <fgColor rgb="FFF2F0EC"/>
        <bgColor indexed="64"/>
      </patternFill>
    </fill>
    <fill>
      <patternFill patternType="solid">
        <fgColor rgb="FFE2EFDA"/>
        <bgColor indexed="64"/>
      </patternFill>
    </fill>
    <fill>
      <patternFill patternType="solid">
        <fgColor rgb="FFFFF2CC"/>
        <bgColor indexed="64"/>
      </patternFill>
    </fill>
    <fill>
      <patternFill patternType="solid">
        <fgColor rgb="FFFCE4D6"/>
        <bgColor indexed="64"/>
      </patternFill>
    </fill>
    <fill>
      <patternFill patternType="solid">
        <fgColor rgb="FFF2F2F2"/>
        <bgColor indexed="64"/>
      </patternFill>
    </fill>
    <fill>
      <patternFill patternType="solid">
        <fgColor rgb="FFE7E6E6"/>
        <bgColor indexed="64"/>
      </patternFill>
    </fill>
    <fill>
      <patternFill patternType="solid">
        <fgColor rgb="FFF4B6AE"/>
        <bgColor indexed="64"/>
      </patternFill>
    </fill>
    <fill>
      <patternFill patternType="solid">
        <fgColor rgb="FFDDEBF7"/>
        <bgColor indexed="64"/>
      </patternFill>
    </fill>
    <fill>
      <patternFill patternType="solid">
        <fgColor rgb="FFE4DFEC"/>
        <bgColor indexed="64"/>
      </patternFill>
    </fill>
  </fills>
  <borders count="12">
    <border>
      <left/>
      <right/>
      <top/>
      <bottom/>
      <diagonal/>
    </border>
    <border>
      <left/>
      <right/>
      <top/>
      <bottom style="thin"/>
      <diagonal/>
    </border>
    <border>
      <left/>
      <right/>
      <top style="thin"/>
      <bottom/>
      <diagonal/>
    </border>
    <border>
      <left/>
      <right/>
      <top style="thin"/>
      <bottom style="thin"/>
      <diagonal/>
    </border>
    <border>
      <left/>
      <right/>
      <top/>
      <bottom style="thin">
        <color rgb="FFD9D9D9"/>
      </bottom>
      <diagonal/>
    </border>
    <border>
      <left/>
      <right/>
      <top style="thin">
        <color rgb="FFD9D9D9"/>
      </top>
      <bottom style="thin"/>
      <diagonal/>
    </border>
    <border>
      <left/>
      <right/>
      <top style="thin">
        <color rgb="FFD9D9D9"/>
      </top>
      <bottom style="thin">
        <color rgb="FFD9D9D9"/>
      </bottom>
      <diagonal/>
    </border>
    <border>
      <left/>
      <right/>
      <top style="thin">
        <color rgb="FFD9D9D9"/>
      </top>
      <bottom/>
      <diagonal/>
    </border>
    <border>
      <left/>
      <right/>
      <top/>
      <bottom style="thin">
        <color rgb="FF1A1A1A"/>
      </bottom>
      <diagonal/>
    </border>
    <border>
      <left/>
      <right/>
      <top style="thin"/>
      <bottom style="thin">
        <color rgb="FF1A1A1A"/>
      </bottom>
      <diagonal/>
    </border>
    <border>
      <left/>
      <right/>
      <top style="thin">
        <color rgb="FF1A1A1A"/>
      </top>
      <bottom style="thin">
        <color rgb="FF1A1A1A"/>
      </bottom>
      <diagonal/>
    </border>
    <border>
      <left/>
      <right/>
      <top style="thin">
        <color rgb="FF1A1A1A"/>
      </top>
      <bottom/>
      <diagonal/>
    </border>
  </borders>
  <cellStyleXfs count="1">
    <xf borderId="0" fillId="0" fontId="0" numFmtId="0" applyAlignment="1" applyFont="1" applyFill="1"/>
  </cellStyleXfs>
  <cellXfs count="65">
    <xf xfId="0" borderId="0" fillId="0" fontId="0" numFmtId="0"/>
    <xf xfId="0" borderId="0" fillId="0" fontId="1" numFmtId="0" applyAlignment="1" applyFont="1">
      <alignment vertical="top"/>
    </xf>
    <xf xfId="0" borderId="0" fillId="0" fontId="4" numFmtId="0" applyAlignment="1" applyFont="1">
      <alignment vertical="top"/>
    </xf>
    <xf xfId="0" borderId="0" fillId="0" fontId="6" numFmtId="0" applyAlignment="1" applyFont="1">
      <alignment vertical="top"/>
    </xf>
    <xf xfId="0" borderId="0" fillId="0" fontId="8" numFmtId="0" applyAlignment="1" applyFont="1">
      <alignment wrapText="1" vertical="top"/>
    </xf>
    <xf xfId="0" borderId="0" fillId="2" fontId="10" numFmtId="0" applyAlignment="1" applyFont="1" applyFill="1">
      <alignment vertical="top"/>
    </xf>
    <xf xfId="0" borderId="0" fillId="3" fontId="2" numFmtId="0" applyAlignment="1" applyFont="1" applyFill="1">
      <alignment vertical="top"/>
    </xf>
    <xf xfId="0" borderId="4" fillId="0" fontId="2" numFmtId="0" quotePrefix="1" applyAlignment="1" applyFont="1">
      <alignment horizontal="center" vertical="top"/>
    </xf>
    <xf xfId="0" borderId="4" fillId="0" fontId="1" numFmtId="0" applyAlignment="1" applyFont="1">
      <alignment wrapText="1" vertical="top"/>
    </xf>
    <xf xfId="0" borderId="4" fillId="0" fontId="8" numFmtId="0" applyAlignment="1" applyFont="1">
      <alignment wrapText="1" vertical="top"/>
    </xf>
    <xf xfId="0" borderId="6" fillId="0" fontId="2" numFmtId="0" quotePrefix="1" applyAlignment="1" applyFont="1">
      <alignment horizontal="center" vertical="top"/>
    </xf>
    <xf xfId="0" borderId="6" fillId="0" fontId="1" numFmtId="0" applyAlignment="1" applyFont="1">
      <alignment wrapText="1" vertical="top"/>
    </xf>
    <xf xfId="0" borderId="6" fillId="0" fontId="8" numFmtId="0" applyAlignment="1" applyFont="1">
      <alignment wrapText="1" vertical="top"/>
    </xf>
    <xf xfId="0" borderId="10" fillId="3" fontId="2" numFmtId="0" applyAlignment="1" applyFont="1" applyFill="1">
      <alignment wrapText="1" vertical="bottom"/>
    </xf>
    <xf xfId="0" borderId="10" fillId="3" fontId="2" numFmtId="0" applyAlignment="1" applyFont="1" applyFill="1">
      <alignment wrapText="1" horizontal="center" vertical="bottom"/>
    </xf>
    <xf xfId="0" borderId="4" fillId="0" fontId="1" numFmtId="0" applyAlignment="1" applyFont="1">
      <alignment vertical="top"/>
    </xf>
    <xf xfId="0" borderId="6" fillId="0" fontId="1" numFmtId="0" applyAlignment="1" applyFont="1">
      <alignment vertical="top"/>
    </xf>
    <xf xfId="0" borderId="11" fillId="0" fontId="2" numFmtId="0" applyAlignment="1" applyFont="1">
      <alignment vertical="top"/>
    </xf>
    <xf xfId="0" borderId="4" fillId="0" fontId="1" numFmtId="164" applyAlignment="1" applyFont="1">
      <alignment horizontal="right" vertical="top"/>
    </xf>
    <xf xfId="0" borderId="6" fillId="0" fontId="1" numFmtId="164" applyAlignment="1" applyFont="1">
      <alignment horizontal="right" vertical="top"/>
    </xf>
    <xf xfId="0" borderId="11" fillId="0" fontId="2" numFmtId="164" applyAlignment="1" applyFont="1">
      <alignment horizontal="right" vertical="top"/>
    </xf>
    <xf xfId="0" borderId="0" fillId="0" fontId="6" numFmtId="164" applyAlignment="1" applyFont="1">
      <alignment horizontal="right" vertical="top"/>
    </xf>
    <xf xfId="0" borderId="10" fillId="4" fontId="2" numFmtId="0" applyAlignment="1" applyFont="1" applyFill="1">
      <alignment wrapText="1" horizontal="center" vertical="bottom"/>
    </xf>
    <xf xfId="0" borderId="10" fillId="5" fontId="2" numFmtId="0" applyAlignment="1" applyFont="1" applyFill="1">
      <alignment wrapText="1" horizontal="center" vertical="bottom"/>
    </xf>
    <xf xfId="0" borderId="10" fillId="6" fontId="2" numFmtId="0" applyAlignment="1" applyFont="1" applyFill="1">
      <alignment wrapText="1" horizontal="center" vertical="bottom"/>
    </xf>
    <xf xfId="0" borderId="10" fillId="7" fontId="2" numFmtId="0" applyAlignment="1" applyFont="1" applyFill="1">
      <alignment wrapText="1" horizontal="center" vertical="bottom"/>
    </xf>
    <xf xfId="0" borderId="10" fillId="8" fontId="2" numFmtId="0" applyAlignment="1" applyFont="1" applyFill="1">
      <alignment wrapText="1" horizontal="center" vertical="bottom"/>
    </xf>
    <xf xfId="0" borderId="10" fillId="9" fontId="2" numFmtId="0" applyAlignment="1" applyFont="1" applyFill="1">
      <alignment wrapText="1" horizontal="center" vertical="bottom"/>
    </xf>
    <xf xfId="0" borderId="10" fillId="10" fontId="2" numFmtId="0" applyAlignment="1" applyFont="1" applyFill="1">
      <alignment wrapText="1" horizontal="center" vertical="bottom"/>
    </xf>
    <xf xfId="0" borderId="10" fillId="11" fontId="2" numFmtId="0" applyAlignment="1" applyFont="1" applyFill="1">
      <alignment wrapText="1" horizontal="center" vertical="bottom"/>
    </xf>
    <xf xfId="0" borderId="6" fillId="6" fontId="1" numFmtId="164" applyAlignment="1" applyFont="1" applyFill="1">
      <alignment horizontal="right" vertical="top"/>
    </xf>
    <xf xfId="0" borderId="6" fillId="5" fontId="1" numFmtId="164" applyAlignment="1" applyFont="1" applyFill="1">
      <alignment horizontal="right" vertical="top"/>
    </xf>
    <xf xfId="0" borderId="4" fillId="5" fontId="1" numFmtId="164" applyAlignment="1" applyFont="1" applyFill="1">
      <alignment horizontal="right" vertical="top"/>
    </xf>
    <xf xfId="0" borderId="4" fillId="6" fontId="1" numFmtId="164" applyAlignment="1" applyFont="1" applyFill="1">
      <alignment horizontal="right" vertical="top"/>
    </xf>
    <xf xfId="0" borderId="4" fillId="9" fontId="1" numFmtId="164" applyAlignment="1" applyFont="1" applyFill="1">
      <alignment horizontal="right" vertical="top"/>
    </xf>
    <xf xfId="0" borderId="6" fillId="9" fontId="1" numFmtId="164" applyAlignment="1" applyFont="1" applyFill="1">
      <alignment horizontal="right" vertical="top"/>
    </xf>
    <xf xfId="0" borderId="4" fillId="10" fontId="1" numFmtId="164" applyAlignment="1" applyFont="1" applyFill="1">
      <alignment horizontal="right" vertical="top"/>
    </xf>
    <xf xfId="0" borderId="6" fillId="10" fontId="1" numFmtId="164" applyAlignment="1" applyFont="1" applyFill="1">
      <alignment horizontal="right" vertical="top"/>
    </xf>
    <xf xfId="0" borderId="4" fillId="8" fontId="1" numFmtId="164" applyAlignment="1" applyFont="1" applyFill="1">
      <alignment horizontal="right" vertical="top"/>
    </xf>
    <xf xfId="0" borderId="6" fillId="8" fontId="1" numFmtId="164" applyAlignment="1" applyFont="1" applyFill="1">
      <alignment horizontal="right" vertical="top"/>
    </xf>
    <xf xfId="0" borderId="6" fillId="11" fontId="1" numFmtId="164" applyAlignment="1" applyFont="1" applyFill="1">
      <alignment horizontal="right" vertical="top"/>
    </xf>
    <xf xfId="0" borderId="4" fillId="0" fontId="1" numFmtId="0" quotePrefix="1" applyAlignment="1" applyFont="1">
      <alignment vertical="top"/>
    </xf>
    <xf xfId="0" borderId="4" fillId="0" fontId="1" numFmtId="3" applyAlignment="1" applyFont="1">
      <alignment horizontal="right" vertical="top"/>
    </xf>
    <xf xfId="0" borderId="4" fillId="7" fontId="6" numFmtId="0" applyAlignment="1" applyFont="1" applyFill="1">
      <alignment vertical="top"/>
    </xf>
    <xf xfId="0" borderId="6" fillId="0" fontId="1" numFmtId="0" quotePrefix="1" applyAlignment="1" applyFont="1">
      <alignment vertical="top"/>
    </xf>
    <xf xfId="0" borderId="6" fillId="0" fontId="1" numFmtId="3" applyAlignment="1" applyFont="1">
      <alignment horizontal="right" vertical="top"/>
    </xf>
    <xf xfId="0" borderId="6" fillId="7" fontId="6" numFmtId="0" applyAlignment="1" applyFont="1" applyFill="1">
      <alignment vertical="top"/>
    </xf>
    <xf xfId="0" borderId="4" fillId="4" fontId="1" numFmtId="0" applyAlignment="1" applyFont="1" applyFill="1">
      <alignment horizontal="center" vertical="top"/>
    </xf>
    <xf xfId="0" borderId="6" fillId="4" fontId="1" numFmtId="0" applyAlignment="1" applyFont="1" applyFill="1">
      <alignment horizontal="center" vertical="top"/>
    </xf>
    <xf xfId="0" borderId="6" fillId="5" fontId="1" numFmtId="0" applyAlignment="1" applyFont="1" applyFill="1">
      <alignment horizontal="center" vertical="top"/>
    </xf>
    <xf xfId="0" borderId="6" fillId="7" fontId="1" numFmtId="0" applyAlignment="1" applyFont="1" applyFill="1">
      <alignment horizontal="center" vertical="top"/>
    </xf>
    <xf xfId="0" borderId="6" fillId="6" fontId="1" numFmtId="0" applyAlignment="1" applyFont="1" applyFill="1">
      <alignment horizontal="center" vertical="top"/>
    </xf>
    <xf xfId="0" borderId="6" fillId="8" fontId="1" numFmtId="0" applyAlignment="1" applyFont="1" applyFill="1">
      <alignment horizontal="center" vertical="top"/>
    </xf>
    <xf xfId="0" borderId="6" fillId="0" fontId="1" numFmtId="165" applyAlignment="1" applyFont="1">
      <alignment wrapText="1" horizontal="left" vertical="top"/>
    </xf>
    <xf xfId="0" borderId="4" fillId="7" fontId="6" numFmtId="0" applyAlignment="1" applyFont="1" applyFill="1">
      <alignment wrapText="1" vertical="top"/>
    </xf>
    <xf xfId="0" borderId="6" fillId="7" fontId="6" numFmtId="0" applyAlignment="1" applyFont="1" applyFill="1">
      <alignment wrapText="1" vertical="top"/>
    </xf>
    <xf xfId="0" borderId="6" fillId="0" fontId="1" numFmtId="0" quotePrefix="1" applyAlignment="1" applyFont="1">
      <alignment wrapText="1" vertical="top"/>
    </xf>
    <xf xfId="0" borderId="4" fillId="5" fontId="1" numFmtId="0" applyAlignment="1" applyFont="1" applyFill="1">
      <alignment horizontal="center" vertical="top"/>
    </xf>
    <xf xfId="0" borderId="6" fillId="10" fontId="1" numFmtId="0" applyAlignment="1" applyFont="1" applyFill="1">
      <alignment horizontal="center" vertical="top"/>
    </xf>
    <xf xfId="0" borderId="6" fillId="9" fontId="2" numFmtId="0" applyAlignment="1" applyFont="1" applyFill="1">
      <alignment horizontal="center" vertical="top"/>
    </xf>
    <xf xfId="0" borderId="6" fillId="11" fontId="1" numFmtId="0" applyAlignment="1" applyFont="1" applyFill="1">
      <alignment horizontal="center" vertical="top"/>
    </xf>
    <xf xfId="0" borderId="4" fillId="6" fontId="1" numFmtId="0" applyAlignment="1" applyFont="1" applyFill="1">
      <alignment horizontal="center" vertical="top"/>
    </xf>
    <xf xfId="0" borderId="4" fillId="0" fontId="2" numFmtId="0" applyAlignment="1" applyFont="1">
      <alignment wrapText="1" vertical="top"/>
    </xf>
    <xf xfId="0" borderId="6" fillId="0" fontId="2" numFmtId="0" applyAlignment="1" applyFont="1">
      <alignment wrapText="1" vertical="top"/>
    </xf>
    <xf xfId="0" borderId="4" fillId="9" fontId="2" numFmtId="0" applyAlignment="1" applyFont="1" applyFill="1">
      <alignment horizontal="center"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comments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tabSelected="1" workbookViewId="0">
      <selection activeCell="A1" sqref="A1"/>
    </sheetView>
  </sheetViews>
  <cols>
    <col min="1" max="1" width="2.21875" customWidth="1"/>
    <col min="2" max="2" width="4.07421875" customWidth="1"/>
    <col min="3" max="3" width="47.50390625" customWidth="1"/>
    <col min="4" max="8" width="11.7890625" customWidth="1"/>
    <col min="9" max="10" width="13.21875" customWidth="1"/>
    <col min="11" max="11" width="49.50390625" customWidth="1"/>
  </cols>
  <sheetData>
    <row r="1">
      <c r="A1" s="1"/>
      <c r="B1" s="1"/>
      <c r="C1" s="1"/>
      <c r="D1" s="1"/>
      <c r="E1" s="1"/>
      <c r="F1" s="1"/>
      <c r="G1" s="1"/>
      <c r="H1" s="1"/>
      <c r="I1" s="1"/>
      <c r="J1" s="1"/>
      <c r="K1" s="1"/>
      <c r="L1" s="1"/>
    </row>
    <row r="2">
      <c r="A2" s="1"/>
      <c r="B2" t="s" s="2">
        <v>1337</v>
      </c>
      <c r="C2" s="1"/>
      <c r="D2" s="1"/>
      <c r="E2" s="1"/>
      <c r="F2" s="1"/>
      <c r="G2" s="1"/>
      <c r="H2" s="1"/>
      <c r="I2" s="1"/>
      <c r="J2" s="1"/>
      <c r="K2" s="1"/>
      <c r="L2" s="1"/>
    </row>
    <row r="3">
      <c r="A3" s="1"/>
      <c r="B3" t="s" s="3">
        <v>1</v>
      </c>
      <c r="C3" s="1"/>
      <c r="D3" s="1"/>
      <c r="E3" s="1"/>
      <c r="F3" s="1"/>
      <c r="G3" s="1"/>
      <c r="H3" s="1"/>
      <c r="I3" s="1"/>
      <c r="J3" s="1"/>
      <c r="K3" s="1"/>
      <c r="L3" s="1"/>
    </row>
    <row r="4" ht="28" customHeight="1">
      <c r="A4" s="1"/>
      <c r="B4" t="s" s="4">
        <v>1338</v>
      </c>
      <c r="C4" s="4"/>
      <c r="D4" s="4"/>
      <c r="E4" s="4"/>
      <c r="F4" s="4"/>
      <c r="G4" s="4"/>
      <c r="H4" s="4"/>
      <c r="I4" s="4"/>
      <c r="J4" s="4"/>
      <c r="K4" s="4"/>
      <c r="L4" s="1"/>
    </row>
    <row r="5">
      <c r="A5" s="1"/>
      <c r="B5" s="1"/>
      <c r="C5" s="1"/>
      <c r="D5" s="1"/>
      <c r="E5" s="1"/>
      <c r="F5" s="1"/>
      <c r="G5" s="1"/>
      <c r="H5" s="1"/>
      <c r="I5" s="1"/>
      <c r="J5" s="1"/>
      <c r="K5" s="1"/>
      <c r="L5" s="1"/>
    </row>
    <row r="6">
      <c r="A6" s="1"/>
      <c r="B6" t="s" s="5">
        <v>1339</v>
      </c>
      <c r="C6" s="5"/>
      <c r="D6" s="5"/>
      <c r="E6" s="5"/>
      <c r="F6" s="5"/>
      <c r="G6" s="5"/>
      <c r="H6" s="5"/>
      <c r="I6" s="5"/>
      <c r="J6" s="5"/>
      <c r="K6" t="s" s="6">
        <v>692</v>
      </c>
      <c r="L6" s="1"/>
    </row>
    <row r="7" ht="30" customHeight="1">
      <c r="A7" s="1"/>
      <c r="B7" t="s" s="7">
        <v>829</v>
      </c>
      <c r="C7" t="str" s="8">
        <f>"Broad but frozen in spring 2026: "&amp;D46&amp;" of "&amp;K46&amp;" standard requests are fully present and "&amp;E46&amp;" partly, yet financial and operating data stop at 31-Mar-2026 and the latest posting is the Q&amp;A log of 8-Jul-2026; "&amp;G29&amp;" files are stale."</f>
        <v>Broad but frozen in spring 2026: 23 of 68 standard requests are fully present and 17 partly, yet financial and operating data stop at 31-Mar-2026 and the latest posting is the Q&amp;A log of 8-Jul-2026; 29 files are stale.</v>
      </c>
      <c r="D7" s="8"/>
      <c r="E7" s="8"/>
      <c r="F7" s="8"/>
      <c r="G7" s="8"/>
      <c r="H7" s="8"/>
      <c r="I7" s="8"/>
      <c r="J7" s="8"/>
      <c r="K7" t="s" s="9">
        <v>1351</v>
      </c>
      <c r="L7" s="1"/>
    </row>
    <row r="8" ht="30" customHeight="1">
      <c r="A8" s="1"/>
      <c r="B8" t="s" s="10">
        <v>830</v>
      </c>
      <c r="C8" t="s" s="11">
        <v>1342</v>
      </c>
      <c r="D8" s="11"/>
      <c r="E8" s="11"/>
      <c r="F8" s="11"/>
      <c r="G8" s="11"/>
      <c r="H8" s="11"/>
      <c r="I8" s="11"/>
      <c r="J8" s="11"/>
      <c r="K8" t="s" s="12">
        <v>1352</v>
      </c>
      <c r="L8" s="1"/>
    </row>
    <row r="9" ht="30" customHeight="1">
      <c r="A9" s="1"/>
      <c r="B9" t="s" s="10">
        <v>831</v>
      </c>
      <c r="C9" t="s" s="11">
        <v>1343</v>
      </c>
      <c r="D9" s="11"/>
      <c r="E9" s="11"/>
      <c r="F9" s="11"/>
      <c r="G9" s="11"/>
      <c r="H9" s="11"/>
      <c r="I9" s="11"/>
      <c r="J9" s="11"/>
      <c r="K9" t="s" s="12">
        <v>1353</v>
      </c>
      <c r="L9" s="1"/>
    </row>
    <row r="10" ht="30" customHeight="1">
      <c r="A10" s="1"/>
      <c r="B10" t="s" s="10">
        <v>832</v>
      </c>
      <c r="C10" t="s" s="11">
        <v>1344</v>
      </c>
      <c r="D10" s="11"/>
      <c r="E10" s="11"/>
      <c r="F10" s="11"/>
      <c r="G10" s="11"/>
      <c r="H10" s="11"/>
      <c r="I10" s="11"/>
      <c r="J10" s="11"/>
      <c r="K10" t="s" s="12">
        <v>1354</v>
      </c>
      <c r="L10" s="1"/>
    </row>
    <row r="11" ht="30" customHeight="1">
      <c r="A11" s="1"/>
      <c r="B11" t="s" s="10">
        <v>833</v>
      </c>
      <c r="C11" t="s" s="11">
        <v>1345</v>
      </c>
      <c r="D11" s="11"/>
      <c r="E11" s="11"/>
      <c r="F11" s="11"/>
      <c r="G11" s="11"/>
      <c r="H11" s="11"/>
      <c r="I11" s="11"/>
      <c r="J11" s="11"/>
      <c r="K11" t="s" s="12">
        <v>1355</v>
      </c>
      <c r="L11" s="1"/>
    </row>
    <row r="12">
      <c r="A12" s="1"/>
      <c r="B12" s="1"/>
      <c r="C12" s="1"/>
      <c r="D12" s="1"/>
      <c r="E12" s="1"/>
      <c r="F12" s="1"/>
      <c r="G12" s="1"/>
      <c r="H12" s="1"/>
      <c r="I12" s="1"/>
      <c r="J12" s="1"/>
      <c r="K12" s="1"/>
      <c r="L12" s="1"/>
    </row>
    <row r="13">
      <c r="A13" s="1"/>
      <c r="B13" s="1"/>
      <c r="C13" s="1"/>
      <c r="D13" s="1"/>
      <c r="E13" s="1"/>
      <c r="F13" s="1"/>
      <c r="G13" s="1"/>
      <c r="H13" s="1"/>
      <c r="I13" s="1"/>
      <c r="J13" s="1"/>
      <c r="K13" s="1"/>
      <c r="L13" s="1"/>
    </row>
    <row r="14">
      <c r="A14" s="1"/>
      <c r="B14" t="s" s="5">
        <v>1340</v>
      </c>
      <c r="C14" s="5"/>
      <c r="D14" s="5"/>
      <c r="E14" s="5"/>
      <c r="F14" s="5"/>
      <c r="G14" s="5"/>
      <c r="H14" s="5"/>
      <c r="I14" s="5"/>
      <c r="J14" s="5"/>
      <c r="K14" s="1"/>
      <c r="L14" s="1"/>
    </row>
    <row r="15">
      <c r="A15" s="1"/>
      <c r="B15" s="1"/>
      <c r="C15" t="s" s="13">
        <v>110</v>
      </c>
      <c r="D15" t="s" s="14">
        <v>1349</v>
      </c>
      <c r="E15" t="s" s="22">
        <v>592</v>
      </c>
      <c r="F15" t="s" s="23">
        <v>593</v>
      </c>
      <c r="G15" t="s" s="24">
        <v>595</v>
      </c>
      <c r="H15" t="s" s="25">
        <v>594</v>
      </c>
      <c r="I15" t="s" s="26">
        <v>596</v>
      </c>
      <c r="J15" t="s" s="14">
        <v>1350</v>
      </c>
      <c r="K15" s="1"/>
      <c r="L15" s="1"/>
    </row>
    <row r="16">
      <c r="A16" s="1"/>
      <c r="B16" s="1"/>
      <c r="C16" t="s" s="15">
        <v>111</v>
      </c>
      <c r="D16" s="18">
        <f>COUNTIFS(Index!$C$7:$C$167,"00 Clean Team*")</f>
        <v>35</v>
      </c>
      <c r="E16" s="18">
        <f>COUNTIFS(Index!$C$7:$C$167,"00 Clean Team*",Index!$L$7:$L$167,"Current")</f>
        <v>35</v>
      </c>
      <c r="F16" s="18">
        <f>COUNTIFS(Index!$C$7:$C$167,"00 Clean Team*",Index!$L$7:$L$167,"Aging")</f>
        <v>0</v>
      </c>
      <c r="G16" s="18">
        <f>COUNTIFS(Index!$C$7:$C$167,"00 Clean Team*",Index!$L$7:$L$167,"Stale")</f>
        <v>0</v>
      </c>
      <c r="H16" s="18">
        <f>COUNTIFS(Index!$C$7:$C$167,"00 Clean Team*",Index!$L$7:$L$167,"Historical")</f>
        <v>0</v>
      </c>
      <c r="I16" s="18">
        <f>COUNTIFS(Index!$C$7:$C$167,"00 Clean Team*",Index!$L$7:$L$167,"Superseded")</f>
        <v>0</v>
      </c>
      <c r="J16" s="18">
        <f>COUNTIFS(Index!$C$7:$C$167,"00 Clean Team*",Index!$M$7:$M$167,"*Duplicate*")+COUNTIFS(Index!$C$7:$C$167,"00 Clean Team*",Index!$M$7:$M$167,"*Draft*")</f>
        <v>0</v>
      </c>
      <c r="K16" s="1"/>
      <c r="L16" s="1"/>
    </row>
    <row r="17">
      <c r="A17" s="1"/>
      <c r="B17" s="1"/>
      <c r="C17" t="s" s="16">
        <v>116</v>
      </c>
      <c r="D17" s="19">
        <f>COUNTIFS(Index!$C$7:$C$167,"01 Corporate*")</f>
        <v>7</v>
      </c>
      <c r="E17" s="19">
        <f>COUNTIFS(Index!$C$7:$C$167,"01 Corporate*",Index!$L$7:$L$167,"Current")</f>
        <v>2</v>
      </c>
      <c r="F17" s="31">
        <f>COUNTIFS(Index!$C$7:$C$167,"01 Corporate*",Index!$L$7:$L$167,"Aging")</f>
        <v>4</v>
      </c>
      <c r="G17" s="19">
        <f>COUNTIFS(Index!$C$7:$C$167,"01 Corporate*",Index!$L$7:$L$167,"Stale")</f>
        <v>0</v>
      </c>
      <c r="H17" s="19">
        <f>COUNTIFS(Index!$C$7:$C$167,"01 Corporate*",Index!$L$7:$L$167,"Historical")</f>
        <v>1</v>
      </c>
      <c r="I17" s="19">
        <f>COUNTIFS(Index!$C$7:$C$167,"01 Corporate*",Index!$L$7:$L$167,"Superseded")</f>
        <v>0</v>
      </c>
      <c r="J17" s="19">
        <f>COUNTIFS(Index!$C$7:$C$167,"01 Corporate*",Index!$M$7:$M$167,"*Duplicate*")+COUNTIFS(Index!$C$7:$C$167,"01 Corporate*",Index!$M$7:$M$167,"*Draft*")</f>
        <v>0</v>
      </c>
      <c r="K17" s="1"/>
      <c r="L17" s="1"/>
    </row>
    <row r="18">
      <c r="A18" s="1"/>
      <c r="B18" s="1"/>
      <c r="C18" t="s" s="16">
        <v>117</v>
      </c>
      <c r="D18" s="19">
        <f>COUNTIFS(Index!$C$7:$C$167,"02 Financials*")</f>
        <v>12</v>
      </c>
      <c r="E18" s="19">
        <f>COUNTIFS(Index!$C$7:$C$167,"02 Financials*",Index!$L$7:$L$167,"Current")</f>
        <v>3</v>
      </c>
      <c r="F18" s="19">
        <f>COUNTIFS(Index!$C$7:$C$167,"02 Financials*",Index!$L$7:$L$167,"Aging")</f>
        <v>0</v>
      </c>
      <c r="G18" s="30">
        <f>COUNTIFS(Index!$C$7:$C$167,"02 Financials*",Index!$L$7:$L$167,"Stale")</f>
        <v>4</v>
      </c>
      <c r="H18" s="19">
        <f>COUNTIFS(Index!$C$7:$C$167,"02 Financials*",Index!$L$7:$L$167,"Historical")</f>
        <v>5</v>
      </c>
      <c r="I18" s="19">
        <f>COUNTIFS(Index!$C$7:$C$167,"02 Financials*",Index!$L$7:$L$167,"Superseded")</f>
        <v>0</v>
      </c>
      <c r="J18" s="19">
        <f>COUNTIFS(Index!$C$7:$C$167,"02 Financials*",Index!$M$7:$M$167,"*Duplicate*")+COUNTIFS(Index!$C$7:$C$167,"02 Financials*",Index!$M$7:$M$167,"*Draft*")</f>
        <v>0</v>
      </c>
      <c r="K18" s="1"/>
      <c r="L18" s="1"/>
    </row>
    <row r="19">
      <c r="A19" s="1"/>
      <c r="B19" s="1"/>
      <c r="C19" t="s" s="16">
        <v>118</v>
      </c>
      <c r="D19" s="19">
        <f>COUNTIFS(Index!$C$7:$C$167,"03 Portfolio &amp; Operations*")</f>
        <v>13</v>
      </c>
      <c r="E19" s="19">
        <f>COUNTIFS(Index!$C$7:$C$167,"03 Portfolio &amp; Operations*",Index!$L$7:$L$167,"Current")</f>
        <v>1</v>
      </c>
      <c r="F19" s="31">
        <f>COUNTIFS(Index!$C$7:$C$167,"03 Portfolio &amp; Operations*",Index!$L$7:$L$167,"Aging")</f>
        <v>4</v>
      </c>
      <c r="G19" s="30">
        <f>COUNTIFS(Index!$C$7:$C$167,"03 Portfolio &amp; Operations*",Index!$L$7:$L$167,"Stale")</f>
        <v>5</v>
      </c>
      <c r="H19" s="19">
        <f>COUNTIFS(Index!$C$7:$C$167,"03 Portfolio &amp; Operations*",Index!$L$7:$L$167,"Historical")</f>
        <v>3</v>
      </c>
      <c r="I19" s="19">
        <f>COUNTIFS(Index!$C$7:$C$167,"03 Portfolio &amp; Operations*",Index!$L$7:$L$167,"Superseded")</f>
        <v>0</v>
      </c>
      <c r="J19" s="19">
        <f>COUNTIFS(Index!$C$7:$C$167,"03 Portfolio &amp; Operations*",Index!$M$7:$M$167,"*Duplicate*")+COUNTIFS(Index!$C$7:$C$167,"03 Portfolio &amp; Operations*",Index!$M$7:$M$167,"*Draft*")</f>
        <v>0</v>
      </c>
      <c r="K19" s="1"/>
      <c r="L19" s="1"/>
    </row>
    <row r="20">
      <c r="A20" s="1"/>
      <c r="B20" s="1"/>
      <c r="C20" t="s" s="16">
        <v>120</v>
      </c>
      <c r="D20" s="19">
        <f>COUNTIFS(Index!$C$7:$C$167,"04 Leasing &amp; Development*")</f>
        <v>7</v>
      </c>
      <c r="E20" s="19">
        <f>COUNTIFS(Index!$C$7:$C$167,"04 Leasing &amp; Development*",Index!$L$7:$L$167,"Current")</f>
        <v>2</v>
      </c>
      <c r="F20" s="31">
        <f>COUNTIFS(Index!$C$7:$C$167,"04 Leasing &amp; Development*",Index!$L$7:$L$167,"Aging")</f>
        <v>2</v>
      </c>
      <c r="G20" s="30">
        <f>COUNTIFS(Index!$C$7:$C$167,"04 Leasing &amp; Development*",Index!$L$7:$L$167,"Stale")</f>
        <v>2</v>
      </c>
      <c r="H20" s="19">
        <f>COUNTIFS(Index!$C$7:$C$167,"04 Leasing &amp; Development*",Index!$L$7:$L$167,"Historical")</f>
        <v>0</v>
      </c>
      <c r="I20" s="19">
        <f>COUNTIFS(Index!$C$7:$C$167,"04 Leasing &amp; Development*",Index!$L$7:$L$167,"Superseded")</f>
        <v>1</v>
      </c>
      <c r="J20" s="19">
        <f>COUNTIFS(Index!$C$7:$C$167,"04 Leasing &amp; Development*",Index!$M$7:$M$167,"*Duplicate*")+COUNTIFS(Index!$C$7:$C$167,"04 Leasing &amp; Development*",Index!$M$7:$M$167,"*Draft*")</f>
        <v>0</v>
      </c>
      <c r="K20" s="1"/>
      <c r="L20" s="1"/>
    </row>
    <row r="21">
      <c r="A21" s="1"/>
      <c r="B21" s="1"/>
      <c r="C21" t="s" s="16">
        <v>121</v>
      </c>
      <c r="D21" s="19">
        <f>COUNTIFS(Index!$C$7:$C$167,"05 Tenants*")</f>
        <v>8</v>
      </c>
      <c r="E21" s="19">
        <f>COUNTIFS(Index!$C$7:$C$167,"05 Tenants*",Index!$L$7:$L$167,"Current")</f>
        <v>0</v>
      </c>
      <c r="F21" s="19">
        <f>COUNTIFS(Index!$C$7:$C$167,"05 Tenants*",Index!$L$7:$L$167,"Aging")</f>
        <v>0</v>
      </c>
      <c r="G21" s="30">
        <f>COUNTIFS(Index!$C$7:$C$167,"05 Tenants*",Index!$L$7:$L$167,"Stale")</f>
        <v>7</v>
      </c>
      <c r="H21" s="19">
        <f>COUNTIFS(Index!$C$7:$C$167,"05 Tenants*",Index!$L$7:$L$167,"Historical")</f>
        <v>1</v>
      </c>
      <c r="I21" s="19">
        <f>COUNTIFS(Index!$C$7:$C$167,"05 Tenants*",Index!$L$7:$L$167,"Superseded")</f>
        <v>0</v>
      </c>
      <c r="J21" s="19">
        <f>COUNTIFS(Index!$C$7:$C$167,"05 Tenants*",Index!$M$7:$M$167,"*Duplicate*")+COUNTIFS(Index!$C$7:$C$167,"05 Tenants*",Index!$M$7:$M$167,"*Draft*")</f>
        <v>0</v>
      </c>
      <c r="K21" s="1"/>
      <c r="L21" s="1"/>
    </row>
    <row r="22">
      <c r="A22" s="1"/>
      <c r="B22" s="1"/>
      <c r="C22" t="s" s="16">
        <v>122</v>
      </c>
      <c r="D22" s="19">
        <f>COUNTIFS(Index!$C$7:$C$167,"06 Power &amp; Infrastructure*")</f>
        <v>10</v>
      </c>
      <c r="E22" s="19">
        <f>COUNTIFS(Index!$C$7:$C$167,"06 Power &amp; Infrastructure*",Index!$L$7:$L$167,"Current")</f>
        <v>3</v>
      </c>
      <c r="F22" s="31">
        <f>COUNTIFS(Index!$C$7:$C$167,"06 Power &amp; Infrastructure*",Index!$L$7:$L$167,"Aging")</f>
        <v>2</v>
      </c>
      <c r="G22" s="30">
        <f>COUNTIFS(Index!$C$7:$C$167,"06 Power &amp; Infrastructure*",Index!$L$7:$L$167,"Stale")</f>
        <v>4</v>
      </c>
      <c r="H22" s="19">
        <f>COUNTIFS(Index!$C$7:$C$167,"06 Power &amp; Infrastructure*",Index!$L$7:$L$167,"Historical")</f>
        <v>1</v>
      </c>
      <c r="I22" s="19">
        <f>COUNTIFS(Index!$C$7:$C$167,"06 Power &amp; Infrastructure*",Index!$L$7:$L$167,"Superseded")</f>
        <v>0</v>
      </c>
      <c r="J22" s="19">
        <f>COUNTIFS(Index!$C$7:$C$167,"06 Power &amp; Infrastructure*",Index!$M$7:$M$167,"*Duplicate*")+COUNTIFS(Index!$C$7:$C$167,"06 Power &amp; Infrastructure*",Index!$M$7:$M$167,"*Draft*")</f>
        <v>0</v>
      </c>
      <c r="K22" s="1"/>
      <c r="L22" s="1"/>
    </row>
    <row r="23">
      <c r="A23" s="1"/>
      <c r="B23" s="1"/>
      <c r="C23" t="s" s="16">
        <v>123</v>
      </c>
      <c r="D23" s="19">
        <f>COUNTIFS(Index!$C$7:$C$167,"07 Real Estate &amp; Environmental*")</f>
        <v>30</v>
      </c>
      <c r="E23" s="19">
        <f>COUNTIFS(Index!$C$7:$C$167,"07 Real Estate &amp; Environmental*",Index!$L$7:$L$167,"Current")</f>
        <v>29</v>
      </c>
      <c r="F23" s="31">
        <f>COUNTIFS(Index!$C$7:$C$167,"07 Real Estate &amp; Environmental*",Index!$L$7:$L$167,"Aging")</f>
        <v>1</v>
      </c>
      <c r="G23" s="19">
        <f>COUNTIFS(Index!$C$7:$C$167,"07 Real Estate &amp; Environmental*",Index!$L$7:$L$167,"Stale")</f>
        <v>0</v>
      </c>
      <c r="H23" s="19">
        <f>COUNTIFS(Index!$C$7:$C$167,"07 Real Estate &amp; Environmental*",Index!$L$7:$L$167,"Historical")</f>
        <v>0</v>
      </c>
      <c r="I23" s="19">
        <f>COUNTIFS(Index!$C$7:$C$167,"07 Real Estate &amp; Environmental*",Index!$L$7:$L$167,"Superseded")</f>
        <v>0</v>
      </c>
      <c r="J23" s="19">
        <f>COUNTIFS(Index!$C$7:$C$167,"07 Real Estate &amp; Environmental*",Index!$M$7:$M$167,"*Duplicate*")+COUNTIFS(Index!$C$7:$C$167,"07 Real Estate &amp; Environmental*",Index!$M$7:$M$167,"*Draft*")</f>
        <v>0</v>
      </c>
      <c r="K23" s="1"/>
      <c r="L23" s="1"/>
    </row>
    <row r="24">
      <c r="A24" s="1"/>
      <c r="B24" s="1"/>
      <c r="C24" t="s" s="16">
        <v>127</v>
      </c>
      <c r="D24" s="19">
        <f>COUNTIFS(Index!$C$7:$C$167,"08 HR*")</f>
        <v>7</v>
      </c>
      <c r="E24" s="19">
        <f>COUNTIFS(Index!$C$7:$C$167,"08 HR*",Index!$L$7:$L$167,"Current")</f>
        <v>3</v>
      </c>
      <c r="F24" s="19">
        <f>COUNTIFS(Index!$C$7:$C$167,"08 HR*",Index!$L$7:$L$167,"Aging")</f>
        <v>0</v>
      </c>
      <c r="G24" s="30">
        <f>COUNTIFS(Index!$C$7:$C$167,"08 HR*",Index!$L$7:$L$167,"Stale")</f>
        <v>4</v>
      </c>
      <c r="H24" s="19">
        <f>COUNTIFS(Index!$C$7:$C$167,"08 HR*",Index!$L$7:$L$167,"Historical")</f>
        <v>0</v>
      </c>
      <c r="I24" s="19">
        <f>COUNTIFS(Index!$C$7:$C$167,"08 HR*",Index!$L$7:$L$167,"Superseded")</f>
        <v>0</v>
      </c>
      <c r="J24" s="19">
        <f>COUNTIFS(Index!$C$7:$C$167,"08 HR*",Index!$M$7:$M$167,"*Duplicate*")+COUNTIFS(Index!$C$7:$C$167,"08 HR*",Index!$M$7:$M$167,"*Draft*")</f>
        <v>1</v>
      </c>
      <c r="K24" s="1"/>
      <c r="L24" s="1"/>
    </row>
    <row r="25">
      <c r="A25" s="1"/>
      <c r="B25" s="1"/>
      <c r="C25" t="s" s="16">
        <v>128</v>
      </c>
      <c r="D25" s="19">
        <f>COUNTIFS(Index!$C$7:$C$167,"09 Legal*")</f>
        <v>11</v>
      </c>
      <c r="E25" s="19">
        <f>COUNTIFS(Index!$C$7:$C$167,"09 Legal*",Index!$L$7:$L$167,"Current")</f>
        <v>7</v>
      </c>
      <c r="F25" s="31">
        <f>COUNTIFS(Index!$C$7:$C$167,"09 Legal*",Index!$L$7:$L$167,"Aging")</f>
        <v>3</v>
      </c>
      <c r="G25" s="30">
        <f>COUNTIFS(Index!$C$7:$C$167,"09 Legal*",Index!$L$7:$L$167,"Stale")</f>
        <v>1</v>
      </c>
      <c r="H25" s="19">
        <f>COUNTIFS(Index!$C$7:$C$167,"09 Legal*",Index!$L$7:$L$167,"Historical")</f>
        <v>0</v>
      </c>
      <c r="I25" s="19">
        <f>COUNTIFS(Index!$C$7:$C$167,"09 Legal*",Index!$L$7:$L$167,"Superseded")</f>
        <v>0</v>
      </c>
      <c r="J25" s="19">
        <f>COUNTIFS(Index!$C$7:$C$167,"09 Legal*",Index!$M$7:$M$167,"*Duplicate*")+COUNTIFS(Index!$C$7:$C$167,"09 Legal*",Index!$M$7:$M$167,"*Draft*")</f>
        <v>0</v>
      </c>
      <c r="K25" s="1"/>
      <c r="L25" s="1"/>
    </row>
    <row r="26">
      <c r="A26" s="1"/>
      <c r="B26" s="1"/>
      <c r="C26" t="s" s="16">
        <v>129</v>
      </c>
      <c r="D26" s="19">
        <f>COUNTIFS(Index!$C$7:$C$167,"10 Board Materials*")</f>
        <v>7</v>
      </c>
      <c r="E26" s="19">
        <f>COUNTIFS(Index!$C$7:$C$167,"10 Board Materials*",Index!$L$7:$L$167,"Current")</f>
        <v>1</v>
      </c>
      <c r="F26" s="31">
        <f>COUNTIFS(Index!$C$7:$C$167,"10 Board Materials*",Index!$L$7:$L$167,"Aging")</f>
        <v>2</v>
      </c>
      <c r="G26" s="30">
        <f>COUNTIFS(Index!$C$7:$C$167,"10 Board Materials*",Index!$L$7:$L$167,"Stale")</f>
        <v>2</v>
      </c>
      <c r="H26" s="19">
        <f>COUNTIFS(Index!$C$7:$C$167,"10 Board Materials*",Index!$L$7:$L$167,"Historical")</f>
        <v>2</v>
      </c>
      <c r="I26" s="19">
        <f>COUNTIFS(Index!$C$7:$C$167,"10 Board Materials*",Index!$L$7:$L$167,"Superseded")</f>
        <v>0</v>
      </c>
      <c r="J26" s="19">
        <f>COUNTIFS(Index!$C$7:$C$167,"10 Board Materials*",Index!$M$7:$M$167,"*Duplicate*")+COUNTIFS(Index!$C$7:$C$167,"10 Board Materials*",Index!$M$7:$M$167,"*Draft*")</f>
        <v>1</v>
      </c>
      <c r="K26" s="1"/>
      <c r="L26" s="1"/>
    </row>
    <row r="27">
      <c r="A27" s="1"/>
      <c r="B27" s="1"/>
      <c r="C27" t="s" s="16">
        <v>130</v>
      </c>
      <c r="D27" s="19">
        <f>COUNTIFS(Index!$C$7:$C$167,"11 Transaction Materials*")</f>
        <v>10</v>
      </c>
      <c r="E27" s="19">
        <f>COUNTIFS(Index!$C$7:$C$167,"11 Transaction Materials*",Index!$L$7:$L$167,"Current")</f>
        <v>5</v>
      </c>
      <c r="F27" s="31">
        <f>COUNTIFS(Index!$C$7:$C$167,"11 Transaction Materials*",Index!$L$7:$L$167,"Aging")</f>
        <v>4</v>
      </c>
      <c r="G27" s="19">
        <f>COUNTIFS(Index!$C$7:$C$167,"11 Transaction Materials*",Index!$L$7:$L$167,"Stale")</f>
        <v>0</v>
      </c>
      <c r="H27" s="19">
        <f>COUNTIFS(Index!$C$7:$C$167,"11 Transaction Materials*",Index!$L$7:$L$167,"Historical")</f>
        <v>1</v>
      </c>
      <c r="I27" s="19">
        <f>COUNTIFS(Index!$C$7:$C$167,"11 Transaction Materials*",Index!$L$7:$L$167,"Superseded")</f>
        <v>0</v>
      </c>
      <c r="J27" s="19">
        <f>COUNTIFS(Index!$C$7:$C$167,"11 Transaction Materials*",Index!$M$7:$M$167,"*Duplicate*")+COUNTIFS(Index!$C$7:$C$167,"11 Transaction Materials*",Index!$M$7:$M$167,"*Draft*")</f>
        <v>4</v>
      </c>
      <c r="K27" s="1"/>
      <c r="L27" s="1"/>
    </row>
    <row r="28">
      <c r="A28" s="1"/>
      <c r="B28" s="1"/>
      <c r="C28" t="s" s="16">
        <v>131</v>
      </c>
      <c r="D28" s="19">
        <f>COUNTIFS(Index!$C$7:$C$167,"12 Q&amp;A and Supplemental Information*")</f>
        <v>4</v>
      </c>
      <c r="E28" s="19">
        <f>COUNTIFS(Index!$C$7:$C$167,"12 Q&amp;A and Supplemental Information*",Index!$L$7:$L$167,"Current")</f>
        <v>3</v>
      </c>
      <c r="F28" s="31">
        <f>COUNTIFS(Index!$C$7:$C$167,"12 Q&amp;A and Supplemental Information*",Index!$L$7:$L$167,"Aging")</f>
        <v>1</v>
      </c>
      <c r="G28" s="19">
        <f>COUNTIFS(Index!$C$7:$C$167,"12 Q&amp;A and Supplemental Information*",Index!$L$7:$L$167,"Stale")</f>
        <v>0</v>
      </c>
      <c r="H28" s="19">
        <f>COUNTIFS(Index!$C$7:$C$167,"12 Q&amp;A and Supplemental Information*",Index!$L$7:$L$167,"Historical")</f>
        <v>0</v>
      </c>
      <c r="I28" s="19">
        <f>COUNTIFS(Index!$C$7:$C$167,"12 Q&amp;A and Supplemental Information*",Index!$L$7:$L$167,"Superseded")</f>
        <v>0</v>
      </c>
      <c r="J28" s="19">
        <f>COUNTIFS(Index!$C$7:$C$167,"12 Q&amp;A and Supplemental Information*",Index!$M$7:$M$167,"*Duplicate*")+COUNTIFS(Index!$C$7:$C$167,"12 Q&amp;A and Supplemental Information*",Index!$M$7:$M$167,"*Draft*")</f>
        <v>0</v>
      </c>
      <c r="K28" s="1"/>
      <c r="L28" s="1"/>
    </row>
    <row r="29">
      <c r="A29" s="1"/>
      <c r="B29" s="1"/>
      <c r="C29" t="s" s="17">
        <v>1346</v>
      </c>
      <c r="D29" s="20">
        <f>SUM(D16:D28)</f>
        <v>161</v>
      </c>
      <c r="E29" s="20">
        <f>SUM(E16:E28)</f>
        <v>94</v>
      </c>
      <c r="F29" s="20">
        <f>SUM(F16:F28)</f>
        <v>23</v>
      </c>
      <c r="G29" s="20">
        <f>SUM(G16:G28)</f>
        <v>29</v>
      </c>
      <c r="H29" s="20">
        <f>SUM(H16:H28)</f>
        <v>14</v>
      </c>
      <c r="I29" s="20">
        <f>SUM(I16:I28)</f>
        <v>1</v>
      </c>
      <c r="J29" s="20">
        <f>SUM(J16:J28)</f>
        <v>6</v>
      </c>
      <c r="K29" s="1"/>
      <c r="L29" s="1"/>
    </row>
    <row r="30">
      <c r="A30" s="1"/>
      <c r="B30" s="1"/>
      <c r="C30" s="1"/>
      <c r="D30" s="1"/>
      <c r="E30" s="1"/>
      <c r="F30" s="1"/>
      <c r="G30" s="1"/>
      <c r="H30" s="1"/>
      <c r="I30" s="1"/>
      <c r="J30" s="1"/>
      <c r="K30" s="1"/>
      <c r="L30" s="1"/>
    </row>
    <row r="31">
      <c r="A31" s="1"/>
      <c r="B31" t="s" s="5">
        <v>1341</v>
      </c>
      <c r="C31" s="5"/>
      <c r="D31" s="5"/>
      <c r="E31" s="5"/>
      <c r="F31" s="5"/>
      <c r="G31" s="5"/>
      <c r="H31" s="5"/>
      <c r="I31" s="5"/>
      <c r="J31" s="5"/>
      <c r="K31" s="5"/>
      <c r="L31" s="1"/>
    </row>
    <row r="32">
      <c r="A32" s="1"/>
      <c r="B32" s="1"/>
      <c r="C32" t="s" s="13">
        <v>897</v>
      </c>
      <c r="D32" t="s" s="22">
        <v>971</v>
      </c>
      <c r="E32" t="s" s="23">
        <v>968</v>
      </c>
      <c r="F32" t="s" s="24">
        <v>595</v>
      </c>
      <c r="G32" t="s" s="27">
        <v>972</v>
      </c>
      <c r="H32" t="s" s="28">
        <v>969</v>
      </c>
      <c r="I32" t="s" s="26">
        <v>970</v>
      </c>
      <c r="J32" t="s" s="29">
        <v>973</v>
      </c>
      <c r="K32" t="s" s="14">
        <v>1346</v>
      </c>
      <c r="L32" s="1"/>
    </row>
    <row r="33">
      <c r="A33" s="1"/>
      <c r="B33" s="1"/>
      <c r="C33" t="s" s="15">
        <v>583</v>
      </c>
      <c r="D33" s="18">
        <f>COUNTIFS(Coverage!$C$7:$C$74,$C33,Coverage!$E$7:$E$74,"Present")</f>
        <v>2</v>
      </c>
      <c r="E33" s="32">
        <f>COUNTIFS(Coverage!$C$7:$C$74,$C33,Coverage!$E$7:$E$74,"Partial")</f>
        <v>4</v>
      </c>
      <c r="F33" s="33">
        <f>COUNTIFS(Coverage!$C$7:$C$74,$C33,Coverage!$E$7:$E$74,"Stale")</f>
        <v>3</v>
      </c>
      <c r="G33" s="34">
        <f>COUNTIFS(Coverage!$C$7:$C$74,$C33,Coverage!$E$7:$E$74,"Missing")</f>
        <v>1</v>
      </c>
      <c r="H33" s="36">
        <f>COUNTIFS(Coverage!$C$7:$C$74,$C33,Coverage!$E$7:$E$74,"In progress")</f>
        <v>1</v>
      </c>
      <c r="I33" s="38">
        <f>COUNTIFS(Coverage!$C$7:$C$74,$C33,Coverage!$E$7:$E$74,"Deferred to Phase II")</f>
        <v>1</v>
      </c>
      <c r="J33" s="18">
        <f>COUNTIFS(Coverage!$C$7:$C$74,$C33,Coverage!$E$7:$E$74,"Clean team only")</f>
        <v>0</v>
      </c>
      <c r="K33" s="18">
        <f>SUM(D33:J33)</f>
        <v>12</v>
      </c>
      <c r="L33" s="1"/>
    </row>
    <row r="34">
      <c r="A34" s="1"/>
      <c r="B34" s="1"/>
      <c r="C34" t="s" s="16">
        <v>579</v>
      </c>
      <c r="D34" s="19">
        <f>COUNTIFS(Coverage!$C$7:$C$74,$C34,Coverage!$E$7:$E$74,"Present")</f>
        <v>5</v>
      </c>
      <c r="E34" s="31">
        <f>COUNTIFS(Coverage!$C$7:$C$74,$C34,Coverage!$E$7:$E$74,"Partial")</f>
        <v>2</v>
      </c>
      <c r="F34" s="30">
        <f>COUNTIFS(Coverage!$C$7:$C$74,$C34,Coverage!$E$7:$E$74,"Stale")</f>
        <v>3</v>
      </c>
      <c r="G34" s="19">
        <f>COUNTIFS(Coverage!$C$7:$C$74,$C34,Coverage!$E$7:$E$74,"Missing")</f>
        <v>0</v>
      </c>
      <c r="H34" s="19">
        <f>COUNTIFS(Coverage!$C$7:$C$74,$C34,Coverage!$E$7:$E$74,"In progress")</f>
        <v>0</v>
      </c>
      <c r="I34" s="19">
        <f>COUNTIFS(Coverage!$C$7:$C$74,$C34,Coverage!$E$7:$E$74,"Deferred to Phase II")</f>
        <v>0</v>
      </c>
      <c r="J34" s="40">
        <f>COUNTIFS(Coverage!$C$7:$C$74,$C34,Coverage!$E$7:$E$74,"Clean team only")</f>
        <v>2</v>
      </c>
      <c r="K34" s="19">
        <f>SUM(D34:J34)</f>
        <v>12</v>
      </c>
      <c r="L34" s="1"/>
    </row>
    <row r="35">
      <c r="A35" s="1"/>
      <c r="B35" s="1"/>
      <c r="C35" t="s" s="16">
        <v>581</v>
      </c>
      <c r="D35" s="19">
        <f>COUNTIFS(Coverage!$C$7:$C$74,$C35,Coverage!$E$7:$E$74,"Present")</f>
        <v>1</v>
      </c>
      <c r="E35" s="19">
        <f>COUNTIFS(Coverage!$C$7:$C$74,$C35,Coverage!$E$7:$E$74,"Partial")</f>
        <v>0</v>
      </c>
      <c r="F35" s="30">
        <f>COUNTIFS(Coverage!$C$7:$C$74,$C35,Coverage!$E$7:$E$74,"Stale")</f>
        <v>1</v>
      </c>
      <c r="G35" s="19">
        <f>COUNTIFS(Coverage!$C$7:$C$74,$C35,Coverage!$E$7:$E$74,"Missing")</f>
        <v>0</v>
      </c>
      <c r="H35" s="19">
        <f>COUNTIFS(Coverage!$C$7:$C$74,$C35,Coverage!$E$7:$E$74,"In progress")</f>
        <v>0</v>
      </c>
      <c r="I35" s="19">
        <f>COUNTIFS(Coverage!$C$7:$C$74,$C35,Coverage!$E$7:$E$74,"Deferred to Phase II")</f>
        <v>0</v>
      </c>
      <c r="J35" s="40">
        <f>COUNTIFS(Coverage!$C$7:$C$74,$C35,Coverage!$E$7:$E$74,"Clean team only")</f>
        <v>1</v>
      </c>
      <c r="K35" s="19">
        <f>SUM(D35:J35)</f>
        <v>3</v>
      </c>
      <c r="L35" s="1"/>
    </row>
    <row r="36">
      <c r="A36" s="1"/>
      <c r="B36" s="1"/>
      <c r="C36" t="s" s="16">
        <v>580</v>
      </c>
      <c r="D36" s="19">
        <f>COUNTIFS(Coverage!$C$7:$C$74,$C36,Coverage!$E$7:$E$74,"Present")</f>
        <v>3</v>
      </c>
      <c r="E36" s="31">
        <f>COUNTIFS(Coverage!$C$7:$C$74,$C36,Coverage!$E$7:$E$74,"Partial")</f>
        <v>3</v>
      </c>
      <c r="F36" s="19">
        <f>COUNTIFS(Coverage!$C$7:$C$74,$C36,Coverage!$E$7:$E$74,"Stale")</f>
        <v>0</v>
      </c>
      <c r="G36" s="19">
        <f>COUNTIFS(Coverage!$C$7:$C$74,$C36,Coverage!$E$7:$E$74,"Missing")</f>
        <v>0</v>
      </c>
      <c r="H36" s="19">
        <f>COUNTIFS(Coverage!$C$7:$C$74,$C36,Coverage!$E$7:$E$74,"In progress")</f>
        <v>0</v>
      </c>
      <c r="I36" s="19">
        <f>COUNTIFS(Coverage!$C$7:$C$74,$C36,Coverage!$E$7:$E$74,"Deferred to Phase II")</f>
        <v>0</v>
      </c>
      <c r="J36" s="19">
        <f>COUNTIFS(Coverage!$C$7:$C$74,$C36,Coverage!$E$7:$E$74,"Clean team only")</f>
        <v>0</v>
      </c>
      <c r="K36" s="19">
        <f>SUM(D36:J36)</f>
        <v>6</v>
      </c>
      <c r="L36" s="1"/>
    </row>
    <row r="37">
      <c r="A37" s="1"/>
      <c r="B37" s="1"/>
      <c r="C37" t="s" s="16">
        <v>585</v>
      </c>
      <c r="D37" s="19">
        <f>COUNTIFS(Coverage!$C$7:$C$74,$C37,Coverage!$E$7:$E$74,"Present")</f>
        <v>3</v>
      </c>
      <c r="E37" s="31">
        <f>COUNTIFS(Coverage!$C$7:$C$74,$C37,Coverage!$E$7:$E$74,"Partial")</f>
        <v>4</v>
      </c>
      <c r="F37" s="19">
        <f>COUNTIFS(Coverage!$C$7:$C$74,$C37,Coverage!$E$7:$E$74,"Stale")</f>
        <v>0</v>
      </c>
      <c r="G37" s="19">
        <f>COUNTIFS(Coverage!$C$7:$C$74,$C37,Coverage!$E$7:$E$74,"Missing")</f>
        <v>0</v>
      </c>
      <c r="H37" s="37">
        <f>COUNTIFS(Coverage!$C$7:$C$74,$C37,Coverage!$E$7:$E$74,"In progress")</f>
        <v>1</v>
      </c>
      <c r="I37" s="19">
        <f>COUNTIFS(Coverage!$C$7:$C$74,$C37,Coverage!$E$7:$E$74,"Deferred to Phase II")</f>
        <v>0</v>
      </c>
      <c r="J37" s="19">
        <f>COUNTIFS(Coverage!$C$7:$C$74,$C37,Coverage!$E$7:$E$74,"Clean team only")</f>
        <v>0</v>
      </c>
      <c r="K37" s="19">
        <f>SUM(D37:J37)</f>
        <v>8</v>
      </c>
      <c r="L37" s="1"/>
    </row>
    <row r="38">
      <c r="A38" s="1"/>
      <c r="B38" s="1"/>
      <c r="C38" t="s" s="16">
        <v>582</v>
      </c>
      <c r="D38" s="19">
        <f>COUNTIFS(Coverage!$C$7:$C$74,$C38,Coverage!$E$7:$E$74,"Present")</f>
        <v>2</v>
      </c>
      <c r="E38" s="31">
        <f>COUNTIFS(Coverage!$C$7:$C$74,$C38,Coverage!$E$7:$E$74,"Partial")</f>
        <v>3</v>
      </c>
      <c r="F38" s="19">
        <f>COUNTIFS(Coverage!$C$7:$C$74,$C38,Coverage!$E$7:$E$74,"Stale")</f>
        <v>0</v>
      </c>
      <c r="G38" s="19">
        <f>COUNTIFS(Coverage!$C$7:$C$74,$C38,Coverage!$E$7:$E$74,"Missing")</f>
        <v>0</v>
      </c>
      <c r="H38" s="19">
        <f>COUNTIFS(Coverage!$C$7:$C$74,$C38,Coverage!$E$7:$E$74,"In progress")</f>
        <v>0</v>
      </c>
      <c r="I38" s="39">
        <f>COUNTIFS(Coverage!$C$7:$C$74,$C38,Coverage!$E$7:$E$74,"Deferred to Phase II")</f>
        <v>2</v>
      </c>
      <c r="J38" s="19">
        <f>COUNTIFS(Coverage!$C$7:$C$74,$C38,Coverage!$E$7:$E$74,"Clean team only")</f>
        <v>0</v>
      </c>
      <c r="K38" s="19">
        <f>SUM(D38:J38)</f>
        <v>7</v>
      </c>
      <c r="L38" s="1"/>
    </row>
    <row r="39">
      <c r="A39" s="1"/>
      <c r="B39" s="1"/>
      <c r="C39" t="s" s="16">
        <v>588</v>
      </c>
      <c r="D39" s="19">
        <f>COUNTIFS(Coverage!$C$7:$C$74,$C39,Coverage!$E$7:$E$74,"Present")</f>
        <v>3</v>
      </c>
      <c r="E39" s="19">
        <f>COUNTIFS(Coverage!$C$7:$C$74,$C39,Coverage!$E$7:$E$74,"Partial")</f>
        <v>0</v>
      </c>
      <c r="F39" s="30">
        <f>COUNTIFS(Coverage!$C$7:$C$74,$C39,Coverage!$E$7:$E$74,"Stale")</f>
        <v>1</v>
      </c>
      <c r="G39" s="35">
        <f>COUNTIFS(Coverage!$C$7:$C$74,$C39,Coverage!$E$7:$E$74,"Missing")</f>
        <v>1</v>
      </c>
      <c r="H39" s="19">
        <f>COUNTIFS(Coverage!$C$7:$C$74,$C39,Coverage!$E$7:$E$74,"In progress")</f>
        <v>0</v>
      </c>
      <c r="I39" s="19">
        <f>COUNTIFS(Coverage!$C$7:$C$74,$C39,Coverage!$E$7:$E$74,"Deferred to Phase II")</f>
        <v>0</v>
      </c>
      <c r="J39" s="19">
        <f>COUNTIFS(Coverage!$C$7:$C$74,$C39,Coverage!$E$7:$E$74,"Clean team only")</f>
        <v>0</v>
      </c>
      <c r="K39" s="19">
        <f>SUM(D39:J39)</f>
        <v>5</v>
      </c>
      <c r="L39" s="1"/>
    </row>
    <row r="40">
      <c r="A40" s="1"/>
      <c r="B40" s="1"/>
      <c r="C40" t="s" s="16">
        <v>586</v>
      </c>
      <c r="D40" s="19">
        <f>COUNTIFS(Coverage!$C$7:$C$74,$C40,Coverage!$E$7:$E$74,"Present")</f>
        <v>1</v>
      </c>
      <c r="E40" s="19">
        <f>COUNTIFS(Coverage!$C$7:$C$74,$C40,Coverage!$E$7:$E$74,"Partial")</f>
        <v>0</v>
      </c>
      <c r="F40" s="19">
        <f>COUNTIFS(Coverage!$C$7:$C$74,$C40,Coverage!$E$7:$E$74,"Stale")</f>
        <v>0</v>
      </c>
      <c r="G40" s="19">
        <f>COUNTIFS(Coverage!$C$7:$C$74,$C40,Coverage!$E$7:$E$74,"Missing")</f>
        <v>0</v>
      </c>
      <c r="H40" s="19">
        <f>COUNTIFS(Coverage!$C$7:$C$74,$C40,Coverage!$E$7:$E$74,"In progress")</f>
        <v>0</v>
      </c>
      <c r="I40" s="39">
        <f>COUNTIFS(Coverage!$C$7:$C$74,$C40,Coverage!$E$7:$E$74,"Deferred to Phase II")</f>
        <v>1</v>
      </c>
      <c r="J40" s="19">
        <f>COUNTIFS(Coverage!$C$7:$C$74,$C40,Coverage!$E$7:$E$74,"Clean team only")</f>
        <v>0</v>
      </c>
      <c r="K40" s="19">
        <f>SUM(D40:J40)</f>
        <v>2</v>
      </c>
      <c r="L40" s="1"/>
    </row>
    <row r="41">
      <c r="A41" s="1"/>
      <c r="B41" s="1"/>
      <c r="C41" t="s" s="16">
        <v>578</v>
      </c>
      <c r="D41" s="19">
        <f>COUNTIFS(Coverage!$C$7:$C$74,$C41,Coverage!$E$7:$E$74,"Present")</f>
        <v>0</v>
      </c>
      <c r="E41" s="31">
        <f>COUNTIFS(Coverage!$C$7:$C$74,$C41,Coverage!$E$7:$E$74,"Partial")</f>
        <v>1</v>
      </c>
      <c r="F41" s="30">
        <f>COUNTIFS(Coverage!$C$7:$C$74,$C41,Coverage!$E$7:$E$74,"Stale")</f>
        <v>1</v>
      </c>
      <c r="G41" s="19">
        <f>COUNTIFS(Coverage!$C$7:$C$74,$C41,Coverage!$E$7:$E$74,"Missing")</f>
        <v>0</v>
      </c>
      <c r="H41" s="19">
        <f>COUNTIFS(Coverage!$C$7:$C$74,$C41,Coverage!$E$7:$E$74,"In progress")</f>
        <v>0</v>
      </c>
      <c r="I41" s="19">
        <f>COUNTIFS(Coverage!$C$7:$C$74,$C41,Coverage!$E$7:$E$74,"Deferred to Phase II")</f>
        <v>0</v>
      </c>
      <c r="J41" s="40">
        <f>COUNTIFS(Coverage!$C$7:$C$74,$C41,Coverage!$E$7:$E$74,"Clean team only")</f>
        <v>2</v>
      </c>
      <c r="K41" s="19">
        <f>SUM(D41:J41)</f>
        <v>4</v>
      </c>
      <c r="L41" s="1"/>
    </row>
    <row r="42">
      <c r="A42" s="1"/>
      <c r="B42" s="1"/>
      <c r="C42" t="s" s="16">
        <v>587</v>
      </c>
      <c r="D42" s="19">
        <f>COUNTIFS(Coverage!$C$7:$C$74,$C42,Coverage!$E$7:$E$74,"Present")</f>
        <v>1</v>
      </c>
      <c r="E42" s="19">
        <f>COUNTIFS(Coverage!$C$7:$C$74,$C42,Coverage!$E$7:$E$74,"Partial")</f>
        <v>0</v>
      </c>
      <c r="F42" s="19">
        <f>COUNTIFS(Coverage!$C$7:$C$74,$C42,Coverage!$E$7:$E$74,"Stale")</f>
        <v>0</v>
      </c>
      <c r="G42" s="19">
        <f>COUNTIFS(Coverage!$C$7:$C$74,$C42,Coverage!$E$7:$E$74,"Missing")</f>
        <v>0</v>
      </c>
      <c r="H42" s="37">
        <f>COUNTIFS(Coverage!$C$7:$C$74,$C42,Coverage!$E$7:$E$74,"In progress")</f>
        <v>1</v>
      </c>
      <c r="I42" s="39">
        <f>COUNTIFS(Coverage!$C$7:$C$74,$C42,Coverage!$E$7:$E$74,"Deferred to Phase II")</f>
        <v>1</v>
      </c>
      <c r="J42" s="19">
        <f>COUNTIFS(Coverage!$C$7:$C$74,$C42,Coverage!$E$7:$E$74,"Clean team only")</f>
        <v>0</v>
      </c>
      <c r="K42" s="19">
        <f>SUM(D42:J42)</f>
        <v>3</v>
      </c>
      <c r="L42" s="1"/>
    </row>
    <row r="43">
      <c r="A43" s="1"/>
      <c r="B43" s="1"/>
      <c r="C43" t="s" s="16">
        <v>589</v>
      </c>
      <c r="D43" s="19">
        <f>COUNTIFS(Coverage!$C$7:$C$74,$C43,Coverage!$E$7:$E$74,"Present")</f>
        <v>1</v>
      </c>
      <c r="E43" s="19">
        <f>COUNTIFS(Coverage!$C$7:$C$74,$C43,Coverage!$E$7:$E$74,"Partial")</f>
        <v>0</v>
      </c>
      <c r="F43" s="19">
        <f>COUNTIFS(Coverage!$C$7:$C$74,$C43,Coverage!$E$7:$E$74,"Stale")</f>
        <v>0</v>
      </c>
      <c r="G43" s="19">
        <f>COUNTIFS(Coverage!$C$7:$C$74,$C43,Coverage!$E$7:$E$74,"Missing")</f>
        <v>0</v>
      </c>
      <c r="H43" s="19">
        <f>COUNTIFS(Coverage!$C$7:$C$74,$C43,Coverage!$E$7:$E$74,"In progress")</f>
        <v>0</v>
      </c>
      <c r="I43" s="39">
        <f>COUNTIFS(Coverage!$C$7:$C$74,$C43,Coverage!$E$7:$E$74,"Deferred to Phase II")</f>
        <v>1</v>
      </c>
      <c r="J43" s="19">
        <f>COUNTIFS(Coverage!$C$7:$C$74,$C43,Coverage!$E$7:$E$74,"Clean team only")</f>
        <v>0</v>
      </c>
      <c r="K43" s="19">
        <f>SUM(D43:J43)</f>
        <v>2</v>
      </c>
      <c r="L43" s="1"/>
    </row>
    <row r="44">
      <c r="A44" s="1"/>
      <c r="B44" s="1"/>
      <c r="C44" t="s" s="16">
        <v>584</v>
      </c>
      <c r="D44" s="19">
        <f>COUNTIFS(Coverage!$C$7:$C$74,$C44,Coverage!$E$7:$E$74,"Present")</f>
        <v>1</v>
      </c>
      <c r="E44" s="19">
        <f>COUNTIFS(Coverage!$C$7:$C$74,$C44,Coverage!$E$7:$E$74,"Partial")</f>
        <v>0</v>
      </c>
      <c r="F44" s="19">
        <f>COUNTIFS(Coverage!$C$7:$C$74,$C44,Coverage!$E$7:$E$74,"Stale")</f>
        <v>0</v>
      </c>
      <c r="G44" s="19">
        <f>COUNTIFS(Coverage!$C$7:$C$74,$C44,Coverage!$E$7:$E$74,"Missing")</f>
        <v>0</v>
      </c>
      <c r="H44" s="19">
        <f>COUNTIFS(Coverage!$C$7:$C$74,$C44,Coverage!$E$7:$E$74,"In progress")</f>
        <v>0</v>
      </c>
      <c r="I44" s="39">
        <f>COUNTIFS(Coverage!$C$7:$C$74,$C44,Coverage!$E$7:$E$74,"Deferred to Phase II")</f>
        <v>1</v>
      </c>
      <c r="J44" s="19">
        <f>COUNTIFS(Coverage!$C$7:$C$74,$C44,Coverage!$E$7:$E$74,"Clean team only")</f>
        <v>0</v>
      </c>
      <c r="K44" s="19">
        <f>SUM(D44:J44)</f>
        <v>2</v>
      </c>
      <c r="L44" s="1"/>
    </row>
    <row r="45">
      <c r="A45" s="1"/>
      <c r="B45" s="1"/>
      <c r="C45" t="s" s="16">
        <v>577</v>
      </c>
      <c r="D45" s="19">
        <f>COUNTIFS(Coverage!$C$7:$C$74,$C45,Coverage!$E$7:$E$74,"Present")</f>
        <v>0</v>
      </c>
      <c r="E45" s="19">
        <f>COUNTIFS(Coverage!$C$7:$C$74,$C45,Coverage!$E$7:$E$74,"Partial")</f>
        <v>0</v>
      </c>
      <c r="F45" s="30">
        <f>COUNTIFS(Coverage!$C$7:$C$74,$C45,Coverage!$E$7:$E$74,"Stale")</f>
        <v>2</v>
      </c>
      <c r="G45" s="19">
        <f>COUNTIFS(Coverage!$C$7:$C$74,$C45,Coverage!$E$7:$E$74,"Missing")</f>
        <v>0</v>
      </c>
      <c r="H45" s="19">
        <f>COUNTIFS(Coverage!$C$7:$C$74,$C45,Coverage!$E$7:$E$74,"In progress")</f>
        <v>0</v>
      </c>
      <c r="I45" s="19">
        <f>COUNTIFS(Coverage!$C$7:$C$74,$C45,Coverage!$E$7:$E$74,"Deferred to Phase II")</f>
        <v>0</v>
      </c>
      <c r="J45" s="19">
        <f>COUNTIFS(Coverage!$C$7:$C$74,$C45,Coverage!$E$7:$E$74,"Clean team only")</f>
        <v>0</v>
      </c>
      <c r="K45" s="19">
        <f>SUM(D45:J45)</f>
        <v>2</v>
      </c>
      <c r="L45" s="1"/>
    </row>
    <row r="46">
      <c r="A46" s="1"/>
      <c r="B46" s="1"/>
      <c r="C46" t="s" s="17">
        <v>1346</v>
      </c>
      <c r="D46" s="20">
        <f>SUM(D33:D45)</f>
        <v>23</v>
      </c>
      <c r="E46" s="20">
        <f>SUM(E33:E45)</f>
        <v>17</v>
      </c>
      <c r="F46" s="20">
        <f>SUM(F33:F45)</f>
        <v>11</v>
      </c>
      <c r="G46" s="20">
        <f>SUM(G33:G45)</f>
        <v>2</v>
      </c>
      <c r="H46" s="20">
        <f>SUM(H33:H45)</f>
        <v>3</v>
      </c>
      <c r="I46" s="20">
        <f>SUM(I33:I45)</f>
        <v>7</v>
      </c>
      <c r="J46" s="20">
        <f>SUM(J33:J45)</f>
        <v>5</v>
      </c>
      <c r="K46" s="20">
        <f>SUM(K33:K45)</f>
        <v>68</v>
      </c>
      <c r="L46" s="1"/>
    </row>
    <row r="47">
      <c r="A47" s="1"/>
      <c r="B47" s="1"/>
      <c r="C47" t="s" s="3">
        <v>1347</v>
      </c>
      <c r="D47" s="21"/>
      <c r="E47" s="21"/>
      <c r="F47" s="21"/>
      <c r="G47" s="21"/>
      <c r="H47" s="21"/>
      <c r="I47" s="21"/>
      <c r="J47" s="21"/>
      <c r="K47" s="21">
        <f>COUNTA(Coverage!$D$7:$D$74)</f>
        <v>68</v>
      </c>
      <c r="L47" s="1"/>
    </row>
    <row r="48">
      <c r="A48" s="1"/>
      <c r="B48" s="1"/>
      <c r="C48" t="s" s="3">
        <v>1348</v>
      </c>
      <c r="D48" s="21"/>
      <c r="E48" s="21"/>
      <c r="F48" s="21"/>
      <c r="G48" s="21"/>
      <c r="H48" s="21"/>
      <c r="I48" s="21"/>
      <c r="J48" s="21"/>
      <c r="K48" s="21">
        <f>K46-K47</f>
        <v>0</v>
      </c>
      <c r="L48" s="1"/>
    </row>
  </sheetData>
  <mergeCells count="6">
    <mergeCell ref="B4:K4"/>
    <mergeCell ref="C7:J7"/>
    <mergeCell ref="C8:J8"/>
    <mergeCell ref="C9:J9"/>
    <mergeCell ref="C10:J10"/>
    <mergeCell ref="C11:J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7"/>
  <sheetViews>
    <sheetView showGridLines="0" workbookViewId="0">
      <pane ySplit="6" topLeftCell="A7" activePane="bottomLeft" state="frozen"/>
      <selection pane="bottomLeft" activeCell="A1" sqref="A1"/>
    </sheetView>
  </sheetViews>
  <cols>
    <col min="1" max="1" width="2.21875" customWidth="1"/>
    <col min="2" max="2" width="6.359375" customWidth="1"/>
    <col min="3" max="3" width="28.50390625" customWidth="1"/>
    <col min="4" max="4" width="41.7890625" customWidth="1"/>
    <col min="5" max="5" width="8.359375" customWidth="1"/>
    <col min="6" max="6" width="10.64453125" customWidth="1"/>
    <col min="7" max="7" width="57.07421875" customWidth="1"/>
    <col min="8" max="8" width="24.64453125" customWidth="1"/>
    <col min="9" max="9" width="26.64453125" customWidth="1"/>
    <col min="10" max="11" width="22.7890625" customWidth="1"/>
    <col min="12" max="12" width="14.7890625" customWidth="1"/>
    <col min="13" max="13" width="28.50390625" customWidth="1"/>
    <col min="14" max="14" width="49.50390625" customWidth="1"/>
    <col min="15" max="15" width="28.50390625" customWidth="1"/>
  </cols>
  <sheetData>
    <row r="1">
      <c r="A1" s="1"/>
      <c r="B1" s="1"/>
      <c r="C1" s="1"/>
      <c r="D1" s="1"/>
      <c r="E1" s="1"/>
      <c r="F1" s="1"/>
      <c r="G1" s="1"/>
      <c r="H1" s="1"/>
      <c r="I1" s="1"/>
      <c r="J1" s="1"/>
      <c r="K1" s="1"/>
      <c r="L1" s="1"/>
      <c r="M1" s="1"/>
      <c r="N1" s="1"/>
      <c r="O1" s="1"/>
    </row>
    <row r="2">
      <c r="A2" s="1"/>
      <c r="B2" t="s" s="2">
        <v>0</v>
      </c>
      <c r="C2" s="1"/>
      <c r="D2" s="1"/>
      <c r="E2" s="1"/>
      <c r="F2" s="1"/>
      <c r="G2" s="1"/>
      <c r="H2" s="1"/>
      <c r="I2" s="1"/>
      <c r="J2" s="1"/>
      <c r="K2" s="1"/>
      <c r="L2" s="1"/>
      <c r="M2" s="1"/>
      <c r="N2" s="1"/>
      <c r="O2" s="1"/>
    </row>
    <row r="3">
      <c r="A3" s="1"/>
      <c r="B3" t="s" s="3">
        <v>1</v>
      </c>
      <c r="C3" s="1"/>
      <c r="D3" s="1"/>
      <c r="E3" s="1"/>
      <c r="F3" s="1"/>
      <c r="G3" s="1"/>
      <c r="H3" s="1"/>
      <c r="I3" s="1"/>
      <c r="J3" s="1"/>
      <c r="K3" s="1"/>
      <c r="L3" s="1"/>
      <c r="M3" s="1"/>
      <c r="N3" s="1"/>
      <c r="O3" s="1"/>
    </row>
    <row r="4" ht="44" customHeight="1">
      <c r="A4" s="1"/>
      <c r="B4" t="s" s="4">
        <v>1356</v>
      </c>
      <c r="C4" s="4"/>
      <c r="D4" s="4"/>
      <c r="E4" s="4"/>
      <c r="F4" s="4"/>
      <c r="G4" s="4"/>
      <c r="H4" s="4"/>
      <c r="I4" s="4"/>
      <c r="J4" s="4"/>
      <c r="K4" s="4"/>
      <c r="L4" s="4"/>
      <c r="M4" s="4"/>
      <c r="N4" s="4"/>
      <c r="O4" s="4"/>
    </row>
    <row r="5">
      <c r="A5" s="1"/>
      <c r="B5" s="1"/>
      <c r="C5" s="1"/>
      <c r="D5" s="1"/>
      <c r="E5" s="1"/>
      <c r="F5" s="1"/>
      <c r="G5" s="1"/>
      <c r="H5" s="1"/>
      <c r="I5" s="1"/>
      <c r="J5" s="1"/>
      <c r="K5" s="1"/>
      <c r="L5" s="1"/>
      <c r="M5" s="1"/>
      <c r="N5" s="1"/>
      <c r="O5" s="1"/>
    </row>
    <row r="6" ht="30" customHeight="1">
      <c r="A6" s="1"/>
      <c r="B6" t="s" s="13">
        <v>3</v>
      </c>
      <c r="C6" t="s" s="13">
        <v>110</v>
      </c>
      <c r="D6" t="s" s="13">
        <v>132</v>
      </c>
      <c r="E6" t="s" s="13">
        <v>292</v>
      </c>
      <c r="F6" t="s" s="13">
        <v>297</v>
      </c>
      <c r="G6" t="s" s="13">
        <v>299</v>
      </c>
      <c r="H6" t="s" s="13">
        <v>432</v>
      </c>
      <c r="I6" t="s" s="13">
        <v>527</v>
      </c>
      <c r="J6" t="s" s="13">
        <v>576</v>
      </c>
      <c r="K6" t="s" s="13">
        <v>590</v>
      </c>
      <c r="L6" t="s" s="13">
        <v>591</v>
      </c>
      <c r="M6" t="s" s="13">
        <v>597</v>
      </c>
      <c r="N6" t="s" s="13">
        <v>639</v>
      </c>
      <c r="O6" t="s" s="13">
        <v>692</v>
      </c>
    </row>
    <row r="7">
      <c r="A7" s="1"/>
      <c r="B7" t="s" s="41">
        <v>4</v>
      </c>
      <c r="C7" t="s" s="8">
        <v>111</v>
      </c>
      <c r="D7" t="s" s="8">
        <v>133</v>
      </c>
      <c r="E7" t="s" s="15">
        <v>293</v>
      </c>
      <c r="F7" s="42">
        <v>11</v>
      </c>
      <c r="G7" t="s" s="8">
        <v>300</v>
      </c>
      <c r="H7" t="s" s="8">
        <v>433</v>
      </c>
      <c r="I7" t="s" s="8">
        <v>528</v>
      </c>
      <c r="J7" t="s" s="15">
        <v>577</v>
      </c>
      <c r="K7" t="s" s="15">
        <v>582</v>
      </c>
      <c r="L7" t="s" s="47">
        <v>592</v>
      </c>
      <c r="M7" t="s" s="8">
        <v>598</v>
      </c>
      <c r="N7" t="s" s="8">
        <v>640</v>
      </c>
      <c r="O7" t="s" s="43">
        <v>693</v>
      </c>
    </row>
    <row r="8">
      <c r="A8" s="1"/>
      <c r="B8" t="s" s="44">
        <v>4</v>
      </c>
      <c r="C8" t="s" s="11">
        <v>112</v>
      </c>
      <c r="D8" t="s" s="11">
        <v>134</v>
      </c>
      <c r="E8" t="s" s="16">
        <v>293</v>
      </c>
      <c r="F8" t="s" s="45">
        <v>298</v>
      </c>
      <c r="G8" t="s" s="11">
        <v>301</v>
      </c>
      <c r="H8" t="s" s="11">
        <v>434</v>
      </c>
      <c r="I8" t="s" s="11">
        <v>529</v>
      </c>
      <c r="J8" t="s" s="16">
        <v>578</v>
      </c>
      <c r="K8" t="s" s="16">
        <v>582</v>
      </c>
      <c r="L8" t="s" s="48">
        <v>592</v>
      </c>
      <c r="M8" t="s" s="11">
        <v>599</v>
      </c>
      <c r="N8" t="s" s="11">
        <v>641</v>
      </c>
      <c r="O8" t="s" s="46">
        <v>694</v>
      </c>
    </row>
    <row r="9">
      <c r="A9" s="1"/>
      <c r="B9" t="s" s="44">
        <v>4</v>
      </c>
      <c r="C9" t="s" s="11">
        <v>112</v>
      </c>
      <c r="D9" t="s" s="11">
        <v>135</v>
      </c>
      <c r="E9" t="s" s="16">
        <v>293</v>
      </c>
      <c r="F9" t="s" s="45">
        <v>298</v>
      </c>
      <c r="G9" t="s" s="11">
        <v>301</v>
      </c>
      <c r="H9" t="s" s="11">
        <v>434</v>
      </c>
      <c r="I9" t="s" s="11">
        <v>529</v>
      </c>
      <c r="J9" t="s" s="16">
        <v>578</v>
      </c>
      <c r="K9" t="s" s="16">
        <v>582</v>
      </c>
      <c r="L9" t="s" s="48">
        <v>592</v>
      </c>
      <c r="M9" t="s" s="11">
        <v>599</v>
      </c>
      <c r="N9" t="s" s="11">
        <v>641</v>
      </c>
      <c r="O9" t="s" s="46">
        <v>694</v>
      </c>
    </row>
    <row r="10">
      <c r="A10" s="1"/>
      <c r="B10" t="s" s="44">
        <v>4</v>
      </c>
      <c r="C10" t="s" s="11">
        <v>112</v>
      </c>
      <c r="D10" t="s" s="11">
        <v>136</v>
      </c>
      <c r="E10" t="s" s="16">
        <v>293</v>
      </c>
      <c r="F10" t="s" s="45">
        <v>298</v>
      </c>
      <c r="G10" t="s" s="11">
        <v>301</v>
      </c>
      <c r="H10" t="s" s="11">
        <v>434</v>
      </c>
      <c r="I10" t="s" s="11">
        <v>529</v>
      </c>
      <c r="J10" t="s" s="16">
        <v>578</v>
      </c>
      <c r="K10" t="s" s="16">
        <v>582</v>
      </c>
      <c r="L10" t="s" s="48">
        <v>592</v>
      </c>
      <c r="M10" t="s" s="11">
        <v>599</v>
      </c>
      <c r="N10" t="s" s="11">
        <v>641</v>
      </c>
      <c r="O10" t="s" s="46">
        <v>694</v>
      </c>
    </row>
    <row r="11">
      <c r="A11" s="1"/>
      <c r="B11" t="s" s="44">
        <v>4</v>
      </c>
      <c r="C11" t="s" s="11">
        <v>112</v>
      </c>
      <c r="D11" t="s" s="11">
        <v>137</v>
      </c>
      <c r="E11" t="s" s="16">
        <v>293</v>
      </c>
      <c r="F11" t="s" s="45">
        <v>298</v>
      </c>
      <c r="G11" t="s" s="11">
        <v>301</v>
      </c>
      <c r="H11" t="s" s="11">
        <v>434</v>
      </c>
      <c r="I11" t="s" s="11">
        <v>529</v>
      </c>
      <c r="J11" t="s" s="16">
        <v>578</v>
      </c>
      <c r="K11" t="s" s="16">
        <v>582</v>
      </c>
      <c r="L11" t="s" s="48">
        <v>592</v>
      </c>
      <c r="M11" t="s" s="11">
        <v>599</v>
      </c>
      <c r="N11" t="s" s="11">
        <v>641</v>
      </c>
      <c r="O11" t="s" s="46">
        <v>694</v>
      </c>
    </row>
    <row r="12">
      <c r="A12" s="1"/>
      <c r="B12" t="s" s="44">
        <v>4</v>
      </c>
      <c r="C12" t="s" s="11">
        <v>112</v>
      </c>
      <c r="D12" t="s" s="11">
        <v>138</v>
      </c>
      <c r="E12" t="s" s="16">
        <v>293</v>
      </c>
      <c r="F12" t="s" s="45">
        <v>298</v>
      </c>
      <c r="G12" t="s" s="11">
        <v>301</v>
      </c>
      <c r="H12" t="s" s="11">
        <v>434</v>
      </c>
      <c r="I12" t="s" s="11">
        <v>529</v>
      </c>
      <c r="J12" t="s" s="16">
        <v>578</v>
      </c>
      <c r="K12" t="s" s="16">
        <v>582</v>
      </c>
      <c r="L12" t="s" s="48">
        <v>592</v>
      </c>
      <c r="M12" t="s" s="11">
        <v>599</v>
      </c>
      <c r="N12" t="s" s="11">
        <v>641</v>
      </c>
      <c r="O12" t="s" s="46">
        <v>694</v>
      </c>
    </row>
    <row r="13">
      <c r="A13" s="1"/>
      <c r="B13" t="s" s="44">
        <v>4</v>
      </c>
      <c r="C13" t="s" s="11">
        <v>112</v>
      </c>
      <c r="D13" t="s" s="11">
        <v>139</v>
      </c>
      <c r="E13" t="s" s="16">
        <v>293</v>
      </c>
      <c r="F13" t="s" s="45">
        <v>298</v>
      </c>
      <c r="G13" t="s" s="11">
        <v>301</v>
      </c>
      <c r="H13" t="s" s="11">
        <v>434</v>
      </c>
      <c r="I13" t="s" s="11">
        <v>529</v>
      </c>
      <c r="J13" t="s" s="16">
        <v>578</v>
      </c>
      <c r="K13" t="s" s="16">
        <v>582</v>
      </c>
      <c r="L13" t="s" s="48">
        <v>592</v>
      </c>
      <c r="M13" t="s" s="11">
        <v>599</v>
      </c>
      <c r="N13" t="s" s="11">
        <v>641</v>
      </c>
      <c r="O13" t="s" s="46">
        <v>694</v>
      </c>
    </row>
    <row r="14">
      <c r="A14" s="1"/>
      <c r="B14" t="s" s="44">
        <v>4</v>
      </c>
      <c r="C14" t="s" s="11">
        <v>112</v>
      </c>
      <c r="D14" t="s" s="11">
        <v>140</v>
      </c>
      <c r="E14" t="s" s="16">
        <v>293</v>
      </c>
      <c r="F14" t="s" s="45">
        <v>298</v>
      </c>
      <c r="G14" t="s" s="11">
        <v>301</v>
      </c>
      <c r="H14" t="s" s="11">
        <v>434</v>
      </c>
      <c r="I14" t="s" s="11">
        <v>529</v>
      </c>
      <c r="J14" t="s" s="16">
        <v>578</v>
      </c>
      <c r="K14" t="s" s="16">
        <v>582</v>
      </c>
      <c r="L14" t="s" s="48">
        <v>592</v>
      </c>
      <c r="M14" t="s" s="11">
        <v>599</v>
      </c>
      <c r="N14" t="s" s="11">
        <v>641</v>
      </c>
      <c r="O14" t="s" s="46">
        <v>694</v>
      </c>
    </row>
    <row r="15">
      <c r="A15" s="1"/>
      <c r="B15" t="s" s="44">
        <v>4</v>
      </c>
      <c r="C15" t="s" s="11">
        <v>112</v>
      </c>
      <c r="D15" t="s" s="11">
        <v>141</v>
      </c>
      <c r="E15" t="s" s="16">
        <v>293</v>
      </c>
      <c r="F15" t="s" s="45">
        <v>298</v>
      </c>
      <c r="G15" t="s" s="11">
        <v>301</v>
      </c>
      <c r="H15" t="s" s="11">
        <v>434</v>
      </c>
      <c r="I15" t="s" s="11">
        <v>529</v>
      </c>
      <c r="J15" t="s" s="16">
        <v>578</v>
      </c>
      <c r="K15" t="s" s="16">
        <v>582</v>
      </c>
      <c r="L15" t="s" s="48">
        <v>592</v>
      </c>
      <c r="M15" t="s" s="11">
        <v>599</v>
      </c>
      <c r="N15" t="s" s="11">
        <v>641</v>
      </c>
      <c r="O15" t="s" s="46">
        <v>694</v>
      </c>
    </row>
    <row r="16">
      <c r="A16" s="1"/>
      <c r="B16" t="s" s="44">
        <v>4</v>
      </c>
      <c r="C16" t="s" s="11">
        <v>113</v>
      </c>
      <c r="D16" t="s" s="11">
        <v>142</v>
      </c>
      <c r="E16" t="s" s="16">
        <v>293</v>
      </c>
      <c r="F16" t="s" s="45">
        <v>298</v>
      </c>
      <c r="G16" t="s" s="11">
        <v>302</v>
      </c>
      <c r="H16" t="s" s="11">
        <v>435</v>
      </c>
      <c r="I16" t="s" s="11">
        <v>530</v>
      </c>
      <c r="J16" t="s" s="16">
        <v>579</v>
      </c>
      <c r="K16" t="s" s="16">
        <v>585</v>
      </c>
      <c r="L16" t="s" s="48">
        <v>592</v>
      </c>
      <c r="M16" t="s" s="11">
        <v>298</v>
      </c>
      <c r="N16" t="s" s="11">
        <v>642</v>
      </c>
      <c r="O16" t="s" s="46">
        <v>695</v>
      </c>
    </row>
    <row r="17">
      <c r="A17" s="1"/>
      <c r="B17" t="s" s="44">
        <v>4</v>
      </c>
      <c r="C17" t="s" s="11">
        <v>113</v>
      </c>
      <c r="D17" t="s" s="11">
        <v>143</v>
      </c>
      <c r="E17" t="s" s="16">
        <v>293</v>
      </c>
      <c r="F17" t="s" s="45">
        <v>298</v>
      </c>
      <c r="G17" t="s" s="11">
        <v>302</v>
      </c>
      <c r="H17" t="s" s="11">
        <v>435</v>
      </c>
      <c r="I17" t="s" s="11">
        <v>530</v>
      </c>
      <c r="J17" t="s" s="16">
        <v>579</v>
      </c>
      <c r="K17" t="s" s="16">
        <v>585</v>
      </c>
      <c r="L17" t="s" s="48">
        <v>592</v>
      </c>
      <c r="M17" t="s" s="11">
        <v>298</v>
      </c>
      <c r="N17" t="s" s="11">
        <v>642</v>
      </c>
      <c r="O17" t="s" s="46">
        <v>695</v>
      </c>
    </row>
    <row r="18">
      <c r="A18" s="1"/>
      <c r="B18" t="s" s="44">
        <v>4</v>
      </c>
      <c r="C18" t="s" s="11">
        <v>113</v>
      </c>
      <c r="D18" t="s" s="11">
        <v>144</v>
      </c>
      <c r="E18" t="s" s="16">
        <v>293</v>
      </c>
      <c r="F18" t="s" s="45">
        <v>298</v>
      </c>
      <c r="G18" t="s" s="11">
        <v>302</v>
      </c>
      <c r="H18" t="s" s="11">
        <v>435</v>
      </c>
      <c r="I18" t="s" s="11">
        <v>530</v>
      </c>
      <c r="J18" t="s" s="16">
        <v>579</v>
      </c>
      <c r="K18" t="s" s="16">
        <v>585</v>
      </c>
      <c r="L18" t="s" s="48">
        <v>592</v>
      </c>
      <c r="M18" t="s" s="11">
        <v>298</v>
      </c>
      <c r="N18" t="s" s="11">
        <v>642</v>
      </c>
      <c r="O18" t="s" s="46">
        <v>695</v>
      </c>
    </row>
    <row r="19">
      <c r="A19" s="1"/>
      <c r="B19" t="s" s="44">
        <v>4</v>
      </c>
      <c r="C19" t="s" s="11">
        <v>113</v>
      </c>
      <c r="D19" t="s" s="11">
        <v>145</v>
      </c>
      <c r="E19" t="s" s="16">
        <v>293</v>
      </c>
      <c r="F19" t="s" s="45">
        <v>298</v>
      </c>
      <c r="G19" t="s" s="11">
        <v>302</v>
      </c>
      <c r="H19" t="s" s="11">
        <v>435</v>
      </c>
      <c r="I19" t="s" s="11">
        <v>530</v>
      </c>
      <c r="J19" t="s" s="16">
        <v>579</v>
      </c>
      <c r="K19" t="s" s="16">
        <v>585</v>
      </c>
      <c r="L19" t="s" s="48">
        <v>592</v>
      </c>
      <c r="M19" t="s" s="11">
        <v>298</v>
      </c>
      <c r="N19" t="s" s="11">
        <v>642</v>
      </c>
      <c r="O19" t="s" s="46">
        <v>695</v>
      </c>
    </row>
    <row r="20">
      <c r="A20" s="1"/>
      <c r="B20" t="s" s="44">
        <v>4</v>
      </c>
      <c r="C20" t="s" s="11">
        <v>113</v>
      </c>
      <c r="D20" t="s" s="11">
        <v>146</v>
      </c>
      <c r="E20" t="s" s="16">
        <v>293</v>
      </c>
      <c r="F20" t="s" s="45">
        <v>298</v>
      </c>
      <c r="G20" t="s" s="11">
        <v>302</v>
      </c>
      <c r="H20" t="s" s="11">
        <v>435</v>
      </c>
      <c r="I20" t="s" s="11">
        <v>530</v>
      </c>
      <c r="J20" t="s" s="16">
        <v>579</v>
      </c>
      <c r="K20" t="s" s="16">
        <v>585</v>
      </c>
      <c r="L20" t="s" s="48">
        <v>592</v>
      </c>
      <c r="M20" t="s" s="11">
        <v>298</v>
      </c>
      <c r="N20" t="s" s="11">
        <v>642</v>
      </c>
      <c r="O20" t="s" s="46">
        <v>695</v>
      </c>
    </row>
    <row r="21">
      <c r="A21" s="1"/>
      <c r="B21" t="s" s="44">
        <v>4</v>
      </c>
      <c r="C21" t="s" s="11">
        <v>113</v>
      </c>
      <c r="D21" t="s" s="11">
        <v>147</v>
      </c>
      <c r="E21" t="s" s="16">
        <v>293</v>
      </c>
      <c r="F21" t="s" s="45">
        <v>298</v>
      </c>
      <c r="G21" t="s" s="11">
        <v>302</v>
      </c>
      <c r="H21" t="s" s="11">
        <v>435</v>
      </c>
      <c r="I21" t="s" s="11">
        <v>530</v>
      </c>
      <c r="J21" t="s" s="16">
        <v>579</v>
      </c>
      <c r="K21" t="s" s="16">
        <v>585</v>
      </c>
      <c r="L21" t="s" s="48">
        <v>592</v>
      </c>
      <c r="M21" t="s" s="11">
        <v>298</v>
      </c>
      <c r="N21" t="s" s="11">
        <v>642</v>
      </c>
      <c r="O21" t="s" s="46">
        <v>695</v>
      </c>
    </row>
    <row r="22">
      <c r="A22" s="1"/>
      <c r="B22" t="s" s="44">
        <v>4</v>
      </c>
      <c r="C22" t="s" s="11">
        <v>114</v>
      </c>
      <c r="D22" t="s" s="11">
        <v>148</v>
      </c>
      <c r="E22" t="s" s="16">
        <v>293</v>
      </c>
      <c r="F22" t="s" s="45">
        <v>298</v>
      </c>
      <c r="G22" t="s" s="11">
        <v>303</v>
      </c>
      <c r="H22" t="s" s="11">
        <v>436</v>
      </c>
      <c r="I22" t="s" s="11">
        <v>529</v>
      </c>
      <c r="J22" t="s" s="16">
        <v>579</v>
      </c>
      <c r="K22" t="s" s="16">
        <v>582</v>
      </c>
      <c r="L22" t="s" s="48">
        <v>592</v>
      </c>
      <c r="M22" t="s" s="11">
        <v>600</v>
      </c>
      <c r="N22" s="11"/>
      <c r="O22" t="s" s="46">
        <v>696</v>
      </c>
    </row>
    <row r="23">
      <c r="A23" s="1"/>
      <c r="B23" t="s" s="44">
        <v>4</v>
      </c>
      <c r="C23" t="s" s="11">
        <v>114</v>
      </c>
      <c r="D23" t="s" s="11">
        <v>149</v>
      </c>
      <c r="E23" t="s" s="16">
        <v>293</v>
      </c>
      <c r="F23" t="s" s="45">
        <v>298</v>
      </c>
      <c r="G23" t="s" s="11">
        <v>303</v>
      </c>
      <c r="H23" t="s" s="11">
        <v>437</v>
      </c>
      <c r="I23" t="s" s="11">
        <v>529</v>
      </c>
      <c r="J23" t="s" s="16">
        <v>579</v>
      </c>
      <c r="K23" t="s" s="16">
        <v>582</v>
      </c>
      <c r="L23" t="s" s="48">
        <v>592</v>
      </c>
      <c r="M23" t="s" s="11">
        <v>600</v>
      </c>
      <c r="N23" s="11"/>
      <c r="O23" t="s" s="46">
        <v>696</v>
      </c>
    </row>
    <row r="24">
      <c r="A24" s="1"/>
      <c r="B24" t="s" s="44">
        <v>4</v>
      </c>
      <c r="C24" t="s" s="11">
        <v>114</v>
      </c>
      <c r="D24" t="s" s="11">
        <v>150</v>
      </c>
      <c r="E24" t="s" s="16">
        <v>293</v>
      </c>
      <c r="F24" t="s" s="45">
        <v>298</v>
      </c>
      <c r="G24" t="s" s="11">
        <v>303</v>
      </c>
      <c r="H24" t="s" s="11">
        <v>436</v>
      </c>
      <c r="I24" t="s" s="11">
        <v>529</v>
      </c>
      <c r="J24" t="s" s="16">
        <v>579</v>
      </c>
      <c r="K24" t="s" s="16">
        <v>582</v>
      </c>
      <c r="L24" t="s" s="48">
        <v>592</v>
      </c>
      <c r="M24" t="s" s="11">
        <v>600</v>
      </c>
      <c r="N24" s="11"/>
      <c r="O24" t="s" s="46">
        <v>696</v>
      </c>
    </row>
    <row r="25">
      <c r="A25" s="1"/>
      <c r="B25" t="s" s="44">
        <v>4</v>
      </c>
      <c r="C25" t="s" s="11">
        <v>114</v>
      </c>
      <c r="D25" t="s" s="11">
        <v>151</v>
      </c>
      <c r="E25" t="s" s="16">
        <v>293</v>
      </c>
      <c r="F25" t="s" s="45">
        <v>298</v>
      </c>
      <c r="G25" t="s" s="11">
        <v>303</v>
      </c>
      <c r="H25" t="s" s="11">
        <v>436</v>
      </c>
      <c r="I25" t="s" s="11">
        <v>529</v>
      </c>
      <c r="J25" t="s" s="16">
        <v>579</v>
      </c>
      <c r="K25" t="s" s="16">
        <v>582</v>
      </c>
      <c r="L25" t="s" s="48">
        <v>592</v>
      </c>
      <c r="M25" t="s" s="11">
        <v>600</v>
      </c>
      <c r="N25" s="11"/>
      <c r="O25" t="s" s="46">
        <v>696</v>
      </c>
    </row>
    <row r="26">
      <c r="A26" s="1"/>
      <c r="B26" t="s" s="44">
        <v>4</v>
      </c>
      <c r="C26" t="s" s="11">
        <v>114</v>
      </c>
      <c r="D26" t="s" s="11">
        <v>152</v>
      </c>
      <c r="E26" t="s" s="16">
        <v>293</v>
      </c>
      <c r="F26" t="s" s="45">
        <v>298</v>
      </c>
      <c r="G26" t="s" s="11">
        <v>303</v>
      </c>
      <c r="H26" t="s" s="11">
        <v>436</v>
      </c>
      <c r="I26" t="s" s="11">
        <v>529</v>
      </c>
      <c r="J26" t="s" s="16">
        <v>579</v>
      </c>
      <c r="K26" t="s" s="16">
        <v>582</v>
      </c>
      <c r="L26" t="s" s="48">
        <v>592</v>
      </c>
      <c r="M26" t="s" s="11">
        <v>600</v>
      </c>
      <c r="N26" s="11"/>
      <c r="O26" t="s" s="46">
        <v>696</v>
      </c>
    </row>
    <row r="27">
      <c r="A27" s="1"/>
      <c r="B27" t="s" s="44">
        <v>4</v>
      </c>
      <c r="C27" t="s" s="11">
        <v>114</v>
      </c>
      <c r="D27" t="s" s="11">
        <v>153</v>
      </c>
      <c r="E27" t="s" s="16">
        <v>293</v>
      </c>
      <c r="F27" t="s" s="45">
        <v>298</v>
      </c>
      <c r="G27" t="s" s="11">
        <v>303</v>
      </c>
      <c r="H27" t="s" s="11">
        <v>437</v>
      </c>
      <c r="I27" t="s" s="11">
        <v>529</v>
      </c>
      <c r="J27" t="s" s="16">
        <v>579</v>
      </c>
      <c r="K27" t="s" s="16">
        <v>582</v>
      </c>
      <c r="L27" t="s" s="48">
        <v>592</v>
      </c>
      <c r="M27" t="s" s="11">
        <v>600</v>
      </c>
      <c r="N27" s="11"/>
      <c r="O27" t="s" s="46">
        <v>696</v>
      </c>
    </row>
    <row r="28">
      <c r="A28" s="1"/>
      <c r="B28" t="s" s="44">
        <v>4</v>
      </c>
      <c r="C28" t="s" s="11">
        <v>114</v>
      </c>
      <c r="D28" t="s" s="11">
        <v>154</v>
      </c>
      <c r="E28" t="s" s="16">
        <v>293</v>
      </c>
      <c r="F28" t="s" s="45">
        <v>298</v>
      </c>
      <c r="G28" t="s" s="11">
        <v>303</v>
      </c>
      <c r="H28" t="s" s="11">
        <v>436</v>
      </c>
      <c r="I28" t="s" s="11">
        <v>529</v>
      </c>
      <c r="J28" t="s" s="16">
        <v>579</v>
      </c>
      <c r="K28" t="s" s="16">
        <v>582</v>
      </c>
      <c r="L28" t="s" s="48">
        <v>592</v>
      </c>
      <c r="M28" t="s" s="11">
        <v>600</v>
      </c>
      <c r="N28" s="11"/>
      <c r="O28" t="s" s="46">
        <v>696</v>
      </c>
    </row>
    <row r="29">
      <c r="A29" s="1"/>
      <c r="B29" t="s" s="44">
        <v>4</v>
      </c>
      <c r="C29" t="s" s="11">
        <v>114</v>
      </c>
      <c r="D29" t="s" s="11">
        <v>155</v>
      </c>
      <c r="E29" t="s" s="16">
        <v>293</v>
      </c>
      <c r="F29" t="s" s="45">
        <v>298</v>
      </c>
      <c r="G29" t="s" s="11">
        <v>303</v>
      </c>
      <c r="H29" t="s" s="11">
        <v>437</v>
      </c>
      <c r="I29" t="s" s="11">
        <v>529</v>
      </c>
      <c r="J29" t="s" s="16">
        <v>579</v>
      </c>
      <c r="K29" t="s" s="16">
        <v>582</v>
      </c>
      <c r="L29" t="s" s="48">
        <v>592</v>
      </c>
      <c r="M29" t="s" s="11">
        <v>600</v>
      </c>
      <c r="N29" s="11"/>
      <c r="O29" t="s" s="46">
        <v>696</v>
      </c>
    </row>
    <row r="30">
      <c r="A30" s="1"/>
      <c r="B30" t="s" s="44">
        <v>4</v>
      </c>
      <c r="C30" t="s" s="11">
        <v>114</v>
      </c>
      <c r="D30" t="s" s="11">
        <v>156</v>
      </c>
      <c r="E30" t="s" s="16">
        <v>293</v>
      </c>
      <c r="F30" t="s" s="45">
        <v>298</v>
      </c>
      <c r="G30" t="s" s="11">
        <v>303</v>
      </c>
      <c r="H30" t="s" s="11">
        <v>436</v>
      </c>
      <c r="I30" t="s" s="11">
        <v>529</v>
      </c>
      <c r="J30" t="s" s="16">
        <v>579</v>
      </c>
      <c r="K30" t="s" s="16">
        <v>582</v>
      </c>
      <c r="L30" t="s" s="48">
        <v>592</v>
      </c>
      <c r="M30" t="s" s="11">
        <v>600</v>
      </c>
      <c r="N30" s="11"/>
      <c r="O30" t="s" s="46">
        <v>696</v>
      </c>
    </row>
    <row r="31">
      <c r="A31" s="1"/>
      <c r="B31" t="s" s="44">
        <v>4</v>
      </c>
      <c r="C31" t="s" s="11">
        <v>114</v>
      </c>
      <c r="D31" t="s" s="11">
        <v>157</v>
      </c>
      <c r="E31" t="s" s="16">
        <v>293</v>
      </c>
      <c r="F31" t="s" s="45">
        <v>298</v>
      </c>
      <c r="G31" t="s" s="11">
        <v>303</v>
      </c>
      <c r="H31" t="s" s="11">
        <v>436</v>
      </c>
      <c r="I31" t="s" s="11">
        <v>529</v>
      </c>
      <c r="J31" t="s" s="16">
        <v>579</v>
      </c>
      <c r="K31" t="s" s="16">
        <v>582</v>
      </c>
      <c r="L31" t="s" s="48">
        <v>592</v>
      </c>
      <c r="M31" t="s" s="11">
        <v>600</v>
      </c>
      <c r="N31" s="11"/>
      <c r="O31" t="s" s="46">
        <v>696</v>
      </c>
    </row>
    <row r="32">
      <c r="A32" s="1"/>
      <c r="B32" t="s" s="44">
        <v>4</v>
      </c>
      <c r="C32" t="s" s="11">
        <v>114</v>
      </c>
      <c r="D32" t="s" s="11">
        <v>158</v>
      </c>
      <c r="E32" t="s" s="16">
        <v>293</v>
      </c>
      <c r="F32" t="s" s="45">
        <v>298</v>
      </c>
      <c r="G32" t="s" s="11">
        <v>304</v>
      </c>
      <c r="H32" t="s" s="11">
        <v>438</v>
      </c>
      <c r="I32" t="s" s="11">
        <v>529</v>
      </c>
      <c r="J32" t="s" s="16">
        <v>579</v>
      </c>
      <c r="K32" t="s" s="16">
        <v>582</v>
      </c>
      <c r="L32" t="s" s="48">
        <v>592</v>
      </c>
      <c r="M32" t="s" s="11">
        <v>601</v>
      </c>
      <c r="N32" t="s" s="11">
        <v>643</v>
      </c>
      <c r="O32" t="s" s="46">
        <v>697</v>
      </c>
    </row>
    <row r="33">
      <c r="A33" s="1"/>
      <c r="B33" t="s" s="44">
        <v>4</v>
      </c>
      <c r="C33" t="s" s="11">
        <v>114</v>
      </c>
      <c r="D33" t="s" s="11">
        <v>159</v>
      </c>
      <c r="E33" t="s" s="16">
        <v>293</v>
      </c>
      <c r="F33" t="s" s="45">
        <v>298</v>
      </c>
      <c r="G33" t="s" s="11">
        <v>305</v>
      </c>
      <c r="H33" t="s" s="11">
        <v>439</v>
      </c>
      <c r="I33" t="s" s="11">
        <v>529</v>
      </c>
      <c r="J33" t="s" s="16">
        <v>579</v>
      </c>
      <c r="K33" t="s" s="16">
        <v>582</v>
      </c>
      <c r="L33" t="s" s="48">
        <v>592</v>
      </c>
      <c r="M33" t="s" s="11">
        <v>601</v>
      </c>
      <c r="N33" t="s" s="11">
        <v>644</v>
      </c>
      <c r="O33" t="s" s="46">
        <v>698</v>
      </c>
    </row>
    <row r="34">
      <c r="A34" s="1"/>
      <c r="B34" t="s" s="44">
        <v>4</v>
      </c>
      <c r="C34" t="s" s="11">
        <v>114</v>
      </c>
      <c r="D34" t="s" s="11">
        <v>160</v>
      </c>
      <c r="E34" t="s" s="16">
        <v>293</v>
      </c>
      <c r="F34" t="s" s="45">
        <v>298</v>
      </c>
      <c r="G34" t="s" s="11">
        <v>304</v>
      </c>
      <c r="H34" t="s" s="11">
        <v>438</v>
      </c>
      <c r="I34" t="s" s="11">
        <v>529</v>
      </c>
      <c r="J34" t="s" s="16">
        <v>579</v>
      </c>
      <c r="K34" t="s" s="16">
        <v>582</v>
      </c>
      <c r="L34" t="s" s="48">
        <v>592</v>
      </c>
      <c r="M34" t="s" s="11">
        <v>601</v>
      </c>
      <c r="N34" t="s" s="11">
        <v>643</v>
      </c>
      <c r="O34" t="s" s="46">
        <v>697</v>
      </c>
    </row>
    <row r="35">
      <c r="A35" s="1"/>
      <c r="B35" t="s" s="44">
        <v>4</v>
      </c>
      <c r="C35" t="s" s="11">
        <v>114</v>
      </c>
      <c r="D35" t="s" s="11">
        <v>161</v>
      </c>
      <c r="E35" t="s" s="16">
        <v>293</v>
      </c>
      <c r="F35" t="s" s="45">
        <v>298</v>
      </c>
      <c r="G35" t="s" s="11">
        <v>305</v>
      </c>
      <c r="H35" t="s" s="11">
        <v>440</v>
      </c>
      <c r="I35" t="s" s="11">
        <v>529</v>
      </c>
      <c r="J35" t="s" s="16">
        <v>579</v>
      </c>
      <c r="K35" t="s" s="16">
        <v>582</v>
      </c>
      <c r="L35" t="s" s="48">
        <v>592</v>
      </c>
      <c r="M35" t="s" s="11">
        <v>601</v>
      </c>
      <c r="N35" t="s" s="11">
        <v>644</v>
      </c>
      <c r="O35" t="s" s="46">
        <v>698</v>
      </c>
    </row>
    <row r="36">
      <c r="A36" s="1"/>
      <c r="B36" t="s" s="44">
        <v>4</v>
      </c>
      <c r="C36" t="s" s="11">
        <v>114</v>
      </c>
      <c r="D36" t="s" s="11">
        <v>162</v>
      </c>
      <c r="E36" t="s" s="16">
        <v>293</v>
      </c>
      <c r="F36" t="s" s="45">
        <v>298</v>
      </c>
      <c r="G36" t="s" s="11">
        <v>304</v>
      </c>
      <c r="H36" t="s" s="11">
        <v>438</v>
      </c>
      <c r="I36" t="s" s="11">
        <v>529</v>
      </c>
      <c r="J36" t="s" s="16">
        <v>579</v>
      </c>
      <c r="K36" t="s" s="16">
        <v>582</v>
      </c>
      <c r="L36" t="s" s="48">
        <v>592</v>
      </c>
      <c r="M36" t="s" s="11">
        <v>601</v>
      </c>
      <c r="N36" t="s" s="11">
        <v>643</v>
      </c>
      <c r="O36" t="s" s="46">
        <v>697</v>
      </c>
    </row>
    <row r="37">
      <c r="A37" s="1"/>
      <c r="B37" t="s" s="44">
        <v>4</v>
      </c>
      <c r="C37" t="s" s="11">
        <v>114</v>
      </c>
      <c r="D37" t="s" s="11">
        <v>163</v>
      </c>
      <c r="E37" t="s" s="16">
        <v>293</v>
      </c>
      <c r="F37" t="s" s="45">
        <v>298</v>
      </c>
      <c r="G37" t="s" s="11">
        <v>305</v>
      </c>
      <c r="H37" t="s" s="11">
        <v>440</v>
      </c>
      <c r="I37" t="s" s="11">
        <v>529</v>
      </c>
      <c r="J37" t="s" s="16">
        <v>579</v>
      </c>
      <c r="K37" t="s" s="16">
        <v>582</v>
      </c>
      <c r="L37" t="s" s="48">
        <v>592</v>
      </c>
      <c r="M37" t="s" s="11">
        <v>601</v>
      </c>
      <c r="N37" t="s" s="11">
        <v>644</v>
      </c>
      <c r="O37" t="s" s="46">
        <v>698</v>
      </c>
    </row>
    <row r="38">
      <c r="A38" s="1"/>
      <c r="B38" t="s" s="44">
        <v>4</v>
      </c>
      <c r="C38" t="s" s="11">
        <v>115</v>
      </c>
      <c r="D38" t="s" s="11">
        <v>164</v>
      </c>
      <c r="E38" t="s" s="16">
        <v>293</v>
      </c>
      <c r="F38" t="s" s="45">
        <v>298</v>
      </c>
      <c r="G38" t="s" s="11">
        <v>306</v>
      </c>
      <c r="H38" t="s" s="11">
        <v>441</v>
      </c>
      <c r="I38" t="s" s="11">
        <v>529</v>
      </c>
      <c r="J38" t="s" s="16">
        <v>580</v>
      </c>
      <c r="K38" t="s" s="16">
        <v>582</v>
      </c>
      <c r="L38" t="s" s="48">
        <v>592</v>
      </c>
      <c r="M38" t="s" s="11">
        <v>600</v>
      </c>
      <c r="N38" t="s" s="11">
        <v>645</v>
      </c>
      <c r="O38" t="s" s="46">
        <v>694</v>
      </c>
    </row>
    <row r="39">
      <c r="A39" s="1"/>
      <c r="B39" t="s" s="44">
        <v>4</v>
      </c>
      <c r="C39" t="s" s="11">
        <v>115</v>
      </c>
      <c r="D39" t="s" s="11">
        <v>165</v>
      </c>
      <c r="E39" t="s" s="16">
        <v>293</v>
      </c>
      <c r="F39" t="s" s="45">
        <v>298</v>
      </c>
      <c r="G39" t="s" s="11">
        <v>306</v>
      </c>
      <c r="H39" t="s" s="11">
        <v>441</v>
      </c>
      <c r="I39" t="s" s="11">
        <v>529</v>
      </c>
      <c r="J39" t="s" s="16">
        <v>580</v>
      </c>
      <c r="K39" t="s" s="16">
        <v>582</v>
      </c>
      <c r="L39" t="s" s="48">
        <v>592</v>
      </c>
      <c r="M39" t="s" s="11">
        <v>600</v>
      </c>
      <c r="N39" t="s" s="11">
        <v>645</v>
      </c>
      <c r="O39" t="s" s="46">
        <v>694</v>
      </c>
    </row>
    <row r="40">
      <c r="A40" s="1"/>
      <c r="B40" t="s" s="44">
        <v>4</v>
      </c>
      <c r="C40" t="s" s="11">
        <v>115</v>
      </c>
      <c r="D40" t="s" s="11">
        <v>166</v>
      </c>
      <c r="E40" t="s" s="16">
        <v>293</v>
      </c>
      <c r="F40" t="s" s="45">
        <v>298</v>
      </c>
      <c r="G40" t="s" s="11">
        <v>306</v>
      </c>
      <c r="H40" t="s" s="11">
        <v>442</v>
      </c>
      <c r="I40" t="s" s="11">
        <v>529</v>
      </c>
      <c r="J40" t="s" s="16">
        <v>581</v>
      </c>
      <c r="K40" t="s" s="16">
        <v>582</v>
      </c>
      <c r="L40" t="s" s="48">
        <v>592</v>
      </c>
      <c r="M40" t="s" s="11">
        <v>600</v>
      </c>
      <c r="N40" t="s" s="11">
        <v>645</v>
      </c>
      <c r="O40" t="s" s="46">
        <v>694</v>
      </c>
    </row>
    <row r="41">
      <c r="A41" s="1"/>
      <c r="B41" t="s" s="44">
        <v>4</v>
      </c>
      <c r="C41" t="s" s="11">
        <v>115</v>
      </c>
      <c r="D41" t="s" s="11">
        <v>167</v>
      </c>
      <c r="E41" t="s" s="16">
        <v>293</v>
      </c>
      <c r="F41" t="s" s="45">
        <v>298</v>
      </c>
      <c r="G41" t="s" s="11">
        <v>306</v>
      </c>
      <c r="H41" t="s" s="11">
        <v>441</v>
      </c>
      <c r="I41" t="s" s="11">
        <v>529</v>
      </c>
      <c r="J41" t="s" s="16">
        <v>580</v>
      </c>
      <c r="K41" t="s" s="16">
        <v>582</v>
      </c>
      <c r="L41" t="s" s="48">
        <v>592</v>
      </c>
      <c r="M41" t="s" s="11">
        <v>600</v>
      </c>
      <c r="N41" t="s" s="11">
        <v>645</v>
      </c>
      <c r="O41" t="s" s="46">
        <v>694</v>
      </c>
    </row>
    <row r="42">
      <c r="A42" s="1"/>
      <c r="B42" t="s" s="44">
        <v>5</v>
      </c>
      <c r="C42" t="s" s="11">
        <v>116</v>
      </c>
      <c r="D42" t="s" s="11">
        <v>168</v>
      </c>
      <c r="E42" t="s" s="16">
        <v>293</v>
      </c>
      <c r="F42" s="45">
        <v>2</v>
      </c>
      <c r="G42" t="s" s="11">
        <v>307</v>
      </c>
      <c r="H42" s="53">
        <v>46157</v>
      </c>
      <c r="I42" t="s" s="11">
        <v>531</v>
      </c>
      <c r="J42" t="s" s="16">
        <v>582</v>
      </c>
      <c r="K42" t="s" s="16">
        <v>577</v>
      </c>
      <c r="L42" t="s" s="48">
        <v>592</v>
      </c>
      <c r="M42" t="s" s="11">
        <v>602</v>
      </c>
      <c r="N42" t="s" s="11">
        <v>646</v>
      </c>
      <c r="O42" t="s" s="46">
        <v>699</v>
      </c>
    </row>
    <row r="43">
      <c r="A43" s="1"/>
      <c r="B43" t="s" s="44">
        <v>6</v>
      </c>
      <c r="C43" t="s" s="11">
        <v>116</v>
      </c>
      <c r="D43" t="s" s="11">
        <v>169</v>
      </c>
      <c r="E43" t="s" s="16">
        <v>293</v>
      </c>
      <c r="F43" s="45">
        <v>2</v>
      </c>
      <c r="G43" t="s" s="11">
        <v>308</v>
      </c>
      <c r="H43" t="s" s="11">
        <v>444</v>
      </c>
      <c r="I43" t="s" s="11">
        <v>529</v>
      </c>
      <c r="J43" t="s" s="16">
        <v>582</v>
      </c>
      <c r="K43" t="s" s="16">
        <v>586</v>
      </c>
      <c r="L43" t="s" s="49">
        <v>593</v>
      </c>
      <c r="M43" t="s" s="11">
        <v>603</v>
      </c>
      <c r="N43" s="11"/>
      <c r="O43" t="s" s="46">
        <v>700</v>
      </c>
    </row>
    <row r="44">
      <c r="A44" s="1"/>
      <c r="B44" t="s" s="44">
        <v>7</v>
      </c>
      <c r="C44" t="s" s="11">
        <v>116</v>
      </c>
      <c r="D44" t="s" s="11">
        <v>170</v>
      </c>
      <c r="E44" t="s" s="16">
        <v>294</v>
      </c>
      <c r="F44" s="45">
        <v>7</v>
      </c>
      <c r="G44" t="s" s="11">
        <v>309</v>
      </c>
      <c r="H44" t="s" s="11">
        <v>444</v>
      </c>
      <c r="I44" t="s" s="11">
        <v>529</v>
      </c>
      <c r="J44" t="s" s="16">
        <v>582</v>
      </c>
      <c r="K44" t="s" s="16">
        <v>578</v>
      </c>
      <c r="L44" t="s" s="49">
        <v>593</v>
      </c>
      <c r="M44" s="11"/>
      <c r="N44" t="s" s="11">
        <v>647</v>
      </c>
      <c r="O44" t="s" s="46">
        <v>701</v>
      </c>
    </row>
    <row r="45">
      <c r="A45" s="1"/>
      <c r="B45" t="s" s="44">
        <v>8</v>
      </c>
      <c r="C45" t="s" s="11">
        <v>116</v>
      </c>
      <c r="D45" t="s" s="11">
        <v>171</v>
      </c>
      <c r="E45" t="s" s="16">
        <v>293</v>
      </c>
      <c r="F45" s="45">
        <v>2</v>
      </c>
      <c r="G45" t="s" s="11">
        <v>310</v>
      </c>
      <c r="H45" t="s" s="11">
        <v>445</v>
      </c>
      <c r="I45" t="s" s="11">
        <v>529</v>
      </c>
      <c r="J45" t="s" s="16">
        <v>582</v>
      </c>
      <c r="K45" t="s" s="16">
        <v>577</v>
      </c>
      <c r="L45" t="s" s="48">
        <v>592</v>
      </c>
      <c r="M45" s="11"/>
      <c r="N45" s="11"/>
      <c r="O45" t="s" s="46">
        <v>702</v>
      </c>
    </row>
    <row r="46">
      <c r="A46" s="1"/>
      <c r="B46" t="s" s="44">
        <v>9</v>
      </c>
      <c r="C46" t="s" s="11">
        <v>116</v>
      </c>
      <c r="D46" t="s" s="11">
        <v>172</v>
      </c>
      <c r="E46" t="s" s="16">
        <v>293</v>
      </c>
      <c r="F46" s="45">
        <v>2</v>
      </c>
      <c r="G46" t="s" s="11">
        <v>311</v>
      </c>
      <c r="H46" t="s" s="11">
        <v>446</v>
      </c>
      <c r="I46" t="s" s="11">
        <v>532</v>
      </c>
      <c r="J46" t="s" s="16">
        <v>582</v>
      </c>
      <c r="K46" s="16"/>
      <c r="L46" t="s" s="50">
        <v>594</v>
      </c>
      <c r="M46" t="s" s="11">
        <v>604</v>
      </c>
      <c r="N46" s="11"/>
      <c r="O46" t="s" s="46">
        <v>703</v>
      </c>
    </row>
    <row r="47">
      <c r="A47" s="1"/>
      <c r="B47" t="s" s="44">
        <v>10</v>
      </c>
      <c r="C47" t="s" s="11">
        <v>116</v>
      </c>
      <c r="D47" t="s" s="11">
        <v>173</v>
      </c>
      <c r="E47" t="s" s="16">
        <v>293</v>
      </c>
      <c r="F47" s="45">
        <v>5</v>
      </c>
      <c r="G47" t="s" s="11">
        <v>312</v>
      </c>
      <c r="H47" t="s" s="11">
        <v>447</v>
      </c>
      <c r="I47" t="s" s="11">
        <v>533</v>
      </c>
      <c r="J47" t="s" s="16">
        <v>582</v>
      </c>
      <c r="K47" s="16"/>
      <c r="L47" t="s" s="49">
        <v>593</v>
      </c>
      <c r="M47" s="11"/>
      <c r="N47" t="s" s="11">
        <v>648</v>
      </c>
      <c r="O47" t="s" s="46">
        <v>704</v>
      </c>
    </row>
    <row r="48">
      <c r="A48" s="1"/>
      <c r="B48" t="s" s="44">
        <v>11</v>
      </c>
      <c r="C48" t="s" s="11">
        <v>116</v>
      </c>
      <c r="D48" t="s" s="11">
        <v>174</v>
      </c>
      <c r="E48" t="s" s="16">
        <v>293</v>
      </c>
      <c r="F48" s="45">
        <v>2</v>
      </c>
      <c r="G48" t="s" s="11">
        <v>313</v>
      </c>
      <c r="H48" s="53">
        <v>46154</v>
      </c>
      <c r="I48" t="s" s="11">
        <v>534</v>
      </c>
      <c r="J48" t="s" s="16">
        <v>582</v>
      </c>
      <c r="K48" s="16"/>
      <c r="L48" t="s" s="49">
        <v>593</v>
      </c>
      <c r="M48" t="s" s="11">
        <v>604</v>
      </c>
      <c r="N48" s="11"/>
      <c r="O48" t="s" s="46">
        <v>705</v>
      </c>
    </row>
    <row r="49">
      <c r="A49" s="1"/>
      <c r="B49" t="s" s="44">
        <v>12</v>
      </c>
      <c r="C49" t="s" s="11">
        <v>117</v>
      </c>
      <c r="D49" t="s" s="11">
        <v>175</v>
      </c>
      <c r="E49" t="s" s="16">
        <v>293</v>
      </c>
      <c r="F49" s="45">
        <v>4</v>
      </c>
      <c r="G49" t="s" s="11">
        <v>314</v>
      </c>
      <c r="H49" t="s" s="11">
        <v>449</v>
      </c>
      <c r="I49" t="s" s="11">
        <v>535</v>
      </c>
      <c r="J49" t="s" s="16">
        <v>583</v>
      </c>
      <c r="K49" s="16"/>
      <c r="L49" t="s" s="50">
        <v>594</v>
      </c>
      <c r="M49" t="s" s="11">
        <v>605</v>
      </c>
      <c r="N49" t="s" s="11">
        <v>649</v>
      </c>
      <c r="O49" t="s" s="46">
        <v>706</v>
      </c>
    </row>
    <row r="50">
      <c r="A50" s="1"/>
      <c r="B50" t="s" s="44">
        <v>13</v>
      </c>
      <c r="C50" t="s" s="11">
        <v>117</v>
      </c>
      <c r="D50" t="s" s="11">
        <v>176</v>
      </c>
      <c r="E50" t="s" s="16">
        <v>293</v>
      </c>
      <c r="F50" s="45">
        <v>4</v>
      </c>
      <c r="G50" t="s" s="11">
        <v>315</v>
      </c>
      <c r="H50" t="s" s="11">
        <v>450</v>
      </c>
      <c r="I50" t="s" s="11">
        <v>535</v>
      </c>
      <c r="J50" t="s" s="16">
        <v>583</v>
      </c>
      <c r="K50" s="16"/>
      <c r="L50" t="s" s="50">
        <v>594</v>
      </c>
      <c r="M50" t="s" s="11">
        <v>605</v>
      </c>
      <c r="N50" t="s" s="11">
        <v>650</v>
      </c>
      <c r="O50" t="s" s="46">
        <v>707</v>
      </c>
    </row>
    <row r="51">
      <c r="A51" s="1"/>
      <c r="B51" t="s" s="44">
        <v>14</v>
      </c>
      <c r="C51" t="s" s="11">
        <v>117</v>
      </c>
      <c r="D51" t="s" s="11">
        <v>177</v>
      </c>
      <c r="E51" t="s" s="16">
        <v>293</v>
      </c>
      <c r="F51" s="45">
        <v>17</v>
      </c>
      <c r="G51" t="s" s="11">
        <v>316</v>
      </c>
      <c r="H51" t="s" s="11">
        <v>451</v>
      </c>
      <c r="I51" t="s" s="11">
        <v>535</v>
      </c>
      <c r="J51" t="s" s="16">
        <v>583</v>
      </c>
      <c r="K51" t="s" s="16">
        <v>588</v>
      </c>
      <c r="L51" t="s" s="48">
        <v>592</v>
      </c>
      <c r="M51" t="s" s="11">
        <v>606</v>
      </c>
      <c r="N51" t="s" s="11">
        <v>651</v>
      </c>
      <c r="O51" t="s" s="46">
        <v>708</v>
      </c>
    </row>
    <row r="52">
      <c r="A52" s="1"/>
      <c r="B52" t="s" s="44">
        <v>15</v>
      </c>
      <c r="C52" t="s" s="11">
        <v>117</v>
      </c>
      <c r="D52" t="s" s="11">
        <v>178</v>
      </c>
      <c r="E52" t="s" s="16">
        <v>294</v>
      </c>
      <c r="F52" s="45">
        <v>17</v>
      </c>
      <c r="G52" t="s" s="11">
        <v>317</v>
      </c>
      <c r="H52" t="s" s="11">
        <v>452</v>
      </c>
      <c r="I52" t="s" s="11">
        <v>529</v>
      </c>
      <c r="J52" t="s" s="16">
        <v>583</v>
      </c>
      <c r="K52" t="s" s="16">
        <v>588</v>
      </c>
      <c r="L52" t="s" s="50">
        <v>594</v>
      </c>
      <c r="M52" s="11"/>
      <c r="N52" t="s" s="11">
        <v>652</v>
      </c>
      <c r="O52" t="s" s="46">
        <v>709</v>
      </c>
    </row>
    <row r="53">
      <c r="A53" s="1"/>
      <c r="B53" t="s" s="44">
        <v>16</v>
      </c>
      <c r="C53" t="s" s="11">
        <v>117</v>
      </c>
      <c r="D53" t="s" s="11">
        <v>179</v>
      </c>
      <c r="E53" t="s" s="16">
        <v>294</v>
      </c>
      <c r="F53" s="45">
        <v>9</v>
      </c>
      <c r="G53" t="s" s="11">
        <v>318</v>
      </c>
      <c r="H53" t="s" s="11">
        <v>453</v>
      </c>
      <c r="I53" t="s" s="11">
        <v>536</v>
      </c>
      <c r="J53" t="s" s="16">
        <v>583</v>
      </c>
      <c r="K53" s="16"/>
      <c r="L53" t="s" s="51">
        <v>595</v>
      </c>
      <c r="M53" t="s" s="11">
        <v>607</v>
      </c>
      <c r="N53" t="s" s="11">
        <v>653</v>
      </c>
      <c r="O53" t="s" s="46">
        <v>710</v>
      </c>
    </row>
    <row r="54">
      <c r="A54" s="1"/>
      <c r="B54" t="s" s="44">
        <v>17</v>
      </c>
      <c r="C54" t="s" s="11">
        <v>117</v>
      </c>
      <c r="D54" t="s" s="11">
        <v>180</v>
      </c>
      <c r="E54" t="s" s="16">
        <v>294</v>
      </c>
      <c r="F54" s="45">
        <v>8</v>
      </c>
      <c r="G54" t="s" s="11">
        <v>319</v>
      </c>
      <c r="H54" t="s" s="11">
        <v>454</v>
      </c>
      <c r="I54" t="s" s="11">
        <v>537</v>
      </c>
      <c r="J54" t="s" s="16">
        <v>583</v>
      </c>
      <c r="K54" t="s" s="16">
        <v>581</v>
      </c>
      <c r="L54" t="s" s="51">
        <v>595</v>
      </c>
      <c r="M54" t="s" s="11">
        <v>608</v>
      </c>
      <c r="N54" t="s" s="11">
        <v>654</v>
      </c>
      <c r="O54" t="s" s="46">
        <v>711</v>
      </c>
    </row>
    <row r="55">
      <c r="A55" s="1"/>
      <c r="B55" t="s" s="44">
        <v>18</v>
      </c>
      <c r="C55" t="s" s="11">
        <v>117</v>
      </c>
      <c r="D55" t="s" s="11">
        <v>181</v>
      </c>
      <c r="E55" t="s" s="16">
        <v>294</v>
      </c>
      <c r="F55" s="45">
        <v>2</v>
      </c>
      <c r="G55" t="s" s="11">
        <v>320</v>
      </c>
      <c r="H55" t="s" s="11">
        <v>455</v>
      </c>
      <c r="I55" t="s" s="11">
        <v>536</v>
      </c>
      <c r="J55" t="s" s="16">
        <v>583</v>
      </c>
      <c r="K55" s="16"/>
      <c r="L55" t="s" s="51">
        <v>595</v>
      </c>
      <c r="M55" s="11"/>
      <c r="N55" t="s" s="11">
        <v>655</v>
      </c>
      <c r="O55" t="s" s="46">
        <v>712</v>
      </c>
    </row>
    <row r="56">
      <c r="A56" s="1"/>
      <c r="B56" t="s" s="44">
        <v>19</v>
      </c>
      <c r="C56" t="s" s="11">
        <v>117</v>
      </c>
      <c r="D56" t="s" s="11">
        <v>182</v>
      </c>
      <c r="E56" t="s" s="16">
        <v>293</v>
      </c>
      <c r="F56" s="45">
        <v>2</v>
      </c>
      <c r="G56" t="s" s="11">
        <v>321</v>
      </c>
      <c r="H56" t="s" s="11">
        <v>456</v>
      </c>
      <c r="I56" t="s" s="11">
        <v>538</v>
      </c>
      <c r="J56" t="s" s="16">
        <v>583</v>
      </c>
      <c r="K56" t="s" s="16">
        <v>579</v>
      </c>
      <c r="L56" t="s" s="48">
        <v>592</v>
      </c>
      <c r="M56" s="11"/>
      <c r="N56" s="11"/>
      <c r="O56" t="s" s="46">
        <v>713</v>
      </c>
    </row>
    <row r="57">
      <c r="A57" s="1"/>
      <c r="B57" t="s" s="44">
        <v>20</v>
      </c>
      <c r="C57" t="s" s="11">
        <v>117</v>
      </c>
      <c r="D57" t="s" s="11">
        <v>183</v>
      </c>
      <c r="E57" t="s" s="16">
        <v>294</v>
      </c>
      <c r="F57" s="45">
        <v>5</v>
      </c>
      <c r="G57" t="s" s="11">
        <v>322</v>
      </c>
      <c r="H57" t="s" s="11">
        <v>455</v>
      </c>
      <c r="I57" t="s" s="11">
        <v>529</v>
      </c>
      <c r="J57" t="s" s="16">
        <v>583</v>
      </c>
      <c r="K57" s="16"/>
      <c r="L57" t="s" s="51">
        <v>595</v>
      </c>
      <c r="M57" s="11"/>
      <c r="N57" t="s" s="11">
        <v>656</v>
      </c>
      <c r="O57" t="s" s="46">
        <v>714</v>
      </c>
    </row>
    <row r="58">
      <c r="A58" s="1"/>
      <c r="B58" t="s" s="44">
        <v>21</v>
      </c>
      <c r="C58" t="s" s="11">
        <v>117</v>
      </c>
      <c r="D58" t="s" s="11">
        <v>184</v>
      </c>
      <c r="E58" t="s" s="16">
        <v>293</v>
      </c>
      <c r="F58" s="45">
        <v>15</v>
      </c>
      <c r="G58" t="s" s="11">
        <v>323</v>
      </c>
      <c r="H58" t="s" s="11">
        <v>451</v>
      </c>
      <c r="I58" t="s" s="11">
        <v>535</v>
      </c>
      <c r="J58" t="s" s="16">
        <v>583</v>
      </c>
      <c r="K58" t="s" s="16">
        <v>588</v>
      </c>
      <c r="L58" t="s" s="48">
        <v>592</v>
      </c>
      <c r="M58" t="s" s="11">
        <v>609</v>
      </c>
      <c r="N58" t="s" s="11">
        <v>657</v>
      </c>
      <c r="O58" t="s" s="46">
        <v>715</v>
      </c>
    </row>
    <row r="59">
      <c r="A59" s="1"/>
      <c r="B59" t="s" s="44">
        <v>22</v>
      </c>
      <c r="C59" t="s" s="11">
        <v>117</v>
      </c>
      <c r="D59" t="s" s="11">
        <v>185</v>
      </c>
      <c r="E59" t="s" s="16">
        <v>293</v>
      </c>
      <c r="F59" s="45">
        <v>4</v>
      </c>
      <c r="G59" t="s" s="11">
        <v>324</v>
      </c>
      <c r="H59" t="s" s="11">
        <v>449</v>
      </c>
      <c r="I59" t="s" s="11">
        <v>535</v>
      </c>
      <c r="J59" t="s" s="16">
        <v>583</v>
      </c>
      <c r="K59" s="16"/>
      <c r="L59" t="s" s="50">
        <v>594</v>
      </c>
      <c r="M59" t="s" s="11">
        <v>610</v>
      </c>
      <c r="N59" s="11"/>
      <c r="O59" t="s" s="46">
        <v>716</v>
      </c>
    </row>
    <row r="60">
      <c r="A60" s="1"/>
      <c r="B60" t="s" s="44">
        <v>23</v>
      </c>
      <c r="C60" t="s" s="11">
        <v>117</v>
      </c>
      <c r="D60" t="s" s="11">
        <v>186</v>
      </c>
      <c r="E60" t="s" s="16">
        <v>293</v>
      </c>
      <c r="F60" s="45">
        <v>4</v>
      </c>
      <c r="G60" t="s" s="11">
        <v>325</v>
      </c>
      <c r="H60" t="s" s="11">
        <v>450</v>
      </c>
      <c r="I60" t="s" s="11">
        <v>535</v>
      </c>
      <c r="J60" t="s" s="16">
        <v>583</v>
      </c>
      <c r="K60" s="16"/>
      <c r="L60" t="s" s="50">
        <v>594</v>
      </c>
      <c r="M60" t="s" s="11">
        <v>611</v>
      </c>
      <c r="N60" s="11"/>
      <c r="O60" t="s" s="46">
        <v>717</v>
      </c>
    </row>
    <row r="61">
      <c r="A61" s="1"/>
      <c r="B61" t="s" s="44">
        <v>24</v>
      </c>
      <c r="C61" t="s" s="11">
        <v>118</v>
      </c>
      <c r="D61" t="s" s="11">
        <v>187</v>
      </c>
      <c r="E61" t="s" s="16">
        <v>294</v>
      </c>
      <c r="F61" s="45">
        <v>15</v>
      </c>
      <c r="G61" t="s" s="11">
        <v>326</v>
      </c>
      <c r="H61" t="s" s="11">
        <v>444</v>
      </c>
      <c r="I61" t="s" s="11">
        <v>529</v>
      </c>
      <c r="J61" t="s" s="16">
        <v>580</v>
      </c>
      <c r="K61" t="s" s="16">
        <v>581</v>
      </c>
      <c r="L61" t="s" s="51">
        <v>595</v>
      </c>
      <c r="M61" s="11"/>
      <c r="N61" s="11"/>
      <c r="O61" t="s" s="46">
        <v>718</v>
      </c>
    </row>
    <row r="62">
      <c r="A62" s="1"/>
      <c r="B62" t="s" s="44">
        <v>25</v>
      </c>
      <c r="C62" t="s" s="11">
        <v>118</v>
      </c>
      <c r="D62" t="s" s="11">
        <v>188</v>
      </c>
      <c r="E62" t="s" s="16">
        <v>294</v>
      </c>
      <c r="F62" s="45">
        <v>11</v>
      </c>
      <c r="G62" t="s" s="11">
        <v>327</v>
      </c>
      <c r="H62" t="s" s="11">
        <v>444</v>
      </c>
      <c r="I62" t="s" s="11">
        <v>529</v>
      </c>
      <c r="J62" t="s" s="16">
        <v>579</v>
      </c>
      <c r="K62" t="s" s="16">
        <v>583</v>
      </c>
      <c r="L62" t="s" s="51">
        <v>595</v>
      </c>
      <c r="M62" t="s" s="11">
        <v>612</v>
      </c>
      <c r="N62" t="s" s="11">
        <v>658</v>
      </c>
      <c r="O62" t="s" s="46">
        <v>719</v>
      </c>
    </row>
    <row r="63">
      <c r="A63" s="1"/>
      <c r="B63" t="s" s="44">
        <v>26</v>
      </c>
      <c r="C63" t="s" s="11">
        <v>118</v>
      </c>
      <c r="D63" t="s" s="11">
        <v>189</v>
      </c>
      <c r="E63" t="s" s="16">
        <v>294</v>
      </c>
      <c r="F63" s="45">
        <v>3</v>
      </c>
      <c r="G63" t="s" s="11">
        <v>328</v>
      </c>
      <c r="H63" t="s" s="11">
        <v>444</v>
      </c>
      <c r="I63" t="s" s="11">
        <v>529</v>
      </c>
      <c r="J63" t="s" s="16">
        <v>579</v>
      </c>
      <c r="K63" s="16"/>
      <c r="L63" t="s" s="51">
        <v>595</v>
      </c>
      <c r="M63" s="11"/>
      <c r="N63" t="s" s="11">
        <v>659</v>
      </c>
      <c r="O63" t="s" s="46">
        <v>720</v>
      </c>
    </row>
    <row r="64">
      <c r="A64" s="1"/>
      <c r="B64" t="s" s="44">
        <v>27</v>
      </c>
      <c r="C64" t="s" s="11">
        <v>118</v>
      </c>
      <c r="D64" t="s" s="11">
        <v>190</v>
      </c>
      <c r="E64" t="s" s="16">
        <v>294</v>
      </c>
      <c r="F64" s="45">
        <v>2</v>
      </c>
      <c r="G64" t="s" s="11">
        <v>329</v>
      </c>
      <c r="H64" t="s" s="11">
        <v>452</v>
      </c>
      <c r="I64" t="s" s="11">
        <v>529</v>
      </c>
      <c r="J64" t="s" s="16">
        <v>579</v>
      </c>
      <c r="K64" t="s" s="16">
        <v>580</v>
      </c>
      <c r="L64" t="s" s="50">
        <v>594</v>
      </c>
      <c r="M64" s="11"/>
      <c r="N64" s="11"/>
      <c r="O64" t="s" s="46">
        <v>721</v>
      </c>
    </row>
    <row r="65">
      <c r="A65" s="1"/>
      <c r="B65" t="s" s="44">
        <v>28</v>
      </c>
      <c r="C65" t="s" s="11">
        <v>118</v>
      </c>
      <c r="D65" t="s" s="11">
        <v>191</v>
      </c>
      <c r="E65" t="s" s="16">
        <v>294</v>
      </c>
      <c r="F65" s="45">
        <v>3</v>
      </c>
      <c r="G65" t="s" s="11">
        <v>330</v>
      </c>
      <c r="H65" t="s" s="11">
        <v>452</v>
      </c>
      <c r="I65" t="s" s="11">
        <v>529</v>
      </c>
      <c r="J65" t="s" s="16">
        <v>583</v>
      </c>
      <c r="K65" s="16"/>
      <c r="L65" t="s" s="50">
        <v>594</v>
      </c>
      <c r="M65" s="11"/>
      <c r="N65" s="11"/>
      <c r="O65" t="s" s="46">
        <v>722</v>
      </c>
    </row>
    <row r="66">
      <c r="A66" s="1"/>
      <c r="B66" t="s" s="44">
        <v>29</v>
      </c>
      <c r="C66" t="s" s="11">
        <v>118</v>
      </c>
      <c r="D66" t="s" s="11">
        <v>192</v>
      </c>
      <c r="E66" t="s" s="16">
        <v>294</v>
      </c>
      <c r="F66" s="45">
        <v>1</v>
      </c>
      <c r="G66" t="s" s="11">
        <v>331</v>
      </c>
      <c r="H66" t="s" s="11">
        <v>457</v>
      </c>
      <c r="I66" t="s" s="11">
        <v>536</v>
      </c>
      <c r="J66" t="s" s="16">
        <v>579</v>
      </c>
      <c r="K66" t="s" s="16">
        <v>583</v>
      </c>
      <c r="L66" t="s" s="51">
        <v>595</v>
      </c>
      <c r="M66" s="11"/>
      <c r="N66" s="11"/>
      <c r="O66" t="s" s="46">
        <v>723</v>
      </c>
    </row>
    <row r="67">
      <c r="A67" s="1"/>
      <c r="B67" t="s" s="44">
        <v>30</v>
      </c>
      <c r="C67" t="s" s="11">
        <v>118</v>
      </c>
      <c r="D67" t="s" s="11">
        <v>193</v>
      </c>
      <c r="E67" t="s" s="16">
        <v>294</v>
      </c>
      <c r="F67" s="45">
        <v>2</v>
      </c>
      <c r="G67" t="s" s="11">
        <v>332</v>
      </c>
      <c r="H67" t="s" s="11">
        <v>458</v>
      </c>
      <c r="I67" t="s" s="11">
        <v>529</v>
      </c>
      <c r="J67" t="s" s="16">
        <v>583</v>
      </c>
      <c r="K67" t="s" s="16">
        <v>580</v>
      </c>
      <c r="L67" t="s" s="50">
        <v>594</v>
      </c>
      <c r="M67" s="11"/>
      <c r="N67" t="s" s="11">
        <v>660</v>
      </c>
      <c r="O67" t="s" s="46">
        <v>724</v>
      </c>
    </row>
    <row r="68">
      <c r="A68" s="1"/>
      <c r="B68" t="s" s="44">
        <v>31</v>
      </c>
      <c r="C68" t="s" s="11">
        <v>118</v>
      </c>
      <c r="D68" t="s" s="11">
        <v>194</v>
      </c>
      <c r="E68" t="s" s="16">
        <v>293</v>
      </c>
      <c r="F68" s="45">
        <v>7</v>
      </c>
      <c r="G68" t="s" s="11">
        <v>333</v>
      </c>
      <c r="H68" t="s" s="11">
        <v>459</v>
      </c>
      <c r="I68" t="s" s="11">
        <v>539</v>
      </c>
      <c r="J68" t="s" s="16">
        <v>580</v>
      </c>
      <c r="K68" t="s" s="16">
        <v>585</v>
      </c>
      <c r="L68" t="s" s="48">
        <v>592</v>
      </c>
      <c r="M68" t="s" s="11">
        <v>613</v>
      </c>
      <c r="N68" s="11"/>
      <c r="O68" t="s" s="46">
        <v>725</v>
      </c>
    </row>
    <row r="69">
      <c r="A69" s="1"/>
      <c r="B69" t="s" s="44">
        <v>32</v>
      </c>
      <c r="C69" t="s" s="11">
        <v>119</v>
      </c>
      <c r="D69" t="s" s="11">
        <v>195</v>
      </c>
      <c r="E69" t="s" s="16">
        <v>295</v>
      </c>
      <c r="F69" s="45">
        <v>1</v>
      </c>
      <c r="G69" t="s" s="11">
        <v>334</v>
      </c>
      <c r="H69" s="53">
        <v>46191</v>
      </c>
      <c r="I69" t="s" s="11">
        <v>540</v>
      </c>
      <c r="J69" t="s" s="16">
        <v>580</v>
      </c>
      <c r="K69" s="16"/>
      <c r="L69" t="s" s="49">
        <v>593</v>
      </c>
      <c r="M69" t="s" s="11">
        <v>295</v>
      </c>
      <c r="N69" s="11"/>
      <c r="O69" t="s" s="46">
        <v>726</v>
      </c>
    </row>
    <row r="70">
      <c r="A70" s="1"/>
      <c r="B70" t="s" s="44">
        <v>32</v>
      </c>
      <c r="C70" t="s" s="11">
        <v>119</v>
      </c>
      <c r="D70" t="s" s="11">
        <v>196</v>
      </c>
      <c r="E70" t="s" s="16">
        <v>295</v>
      </c>
      <c r="F70" s="45">
        <v>1</v>
      </c>
      <c r="G70" t="s" s="11">
        <v>335</v>
      </c>
      <c r="H70" s="53">
        <v>46191</v>
      </c>
      <c r="I70" t="s" s="11">
        <v>540</v>
      </c>
      <c r="J70" t="s" s="16">
        <v>580</v>
      </c>
      <c r="K70" s="16"/>
      <c r="L70" t="s" s="49">
        <v>593</v>
      </c>
      <c r="M70" t="s" s="11">
        <v>295</v>
      </c>
      <c r="N70" s="11"/>
      <c r="O70" t="s" s="46">
        <v>726</v>
      </c>
    </row>
    <row r="71">
      <c r="A71" s="1"/>
      <c r="B71" t="s" s="44">
        <v>32</v>
      </c>
      <c r="C71" t="s" s="11">
        <v>119</v>
      </c>
      <c r="D71" t="s" s="11">
        <v>197</v>
      </c>
      <c r="E71" t="s" s="16">
        <v>295</v>
      </c>
      <c r="F71" s="45">
        <v>1</v>
      </c>
      <c r="G71" t="s" s="11">
        <v>336</v>
      </c>
      <c r="H71" s="53">
        <v>46191</v>
      </c>
      <c r="I71" t="s" s="11">
        <v>540</v>
      </c>
      <c r="J71" t="s" s="16">
        <v>580</v>
      </c>
      <c r="K71" s="16"/>
      <c r="L71" t="s" s="49">
        <v>593</v>
      </c>
      <c r="M71" t="s" s="11">
        <v>295</v>
      </c>
      <c r="N71" s="11"/>
      <c r="O71" t="s" s="46">
        <v>726</v>
      </c>
    </row>
    <row r="72">
      <c r="A72" s="1"/>
      <c r="B72" t="s" s="44">
        <v>32</v>
      </c>
      <c r="C72" t="s" s="11">
        <v>119</v>
      </c>
      <c r="D72" t="s" s="11">
        <v>198</v>
      </c>
      <c r="E72" t="s" s="16">
        <v>295</v>
      </c>
      <c r="F72" s="45">
        <v>1</v>
      </c>
      <c r="G72" t="s" s="11">
        <v>337</v>
      </c>
      <c r="H72" s="53">
        <v>46191</v>
      </c>
      <c r="I72" t="s" s="11">
        <v>540</v>
      </c>
      <c r="J72" t="s" s="16">
        <v>580</v>
      </c>
      <c r="K72" s="16"/>
      <c r="L72" t="s" s="49">
        <v>593</v>
      </c>
      <c r="M72" t="s" s="11">
        <v>295</v>
      </c>
      <c r="N72" s="11"/>
      <c r="O72" t="s" s="46">
        <v>726</v>
      </c>
    </row>
    <row r="73">
      <c r="A73" s="1"/>
      <c r="B73" t="s" s="44">
        <v>33</v>
      </c>
      <c r="C73" t="s" s="11">
        <v>118</v>
      </c>
      <c r="D73" t="s" s="11">
        <v>199</v>
      </c>
      <c r="E73" t="s" s="16">
        <v>296</v>
      </c>
      <c r="F73" s="45">
        <v>165</v>
      </c>
      <c r="G73" t="s" s="11">
        <v>338</v>
      </c>
      <c r="H73" t="s" s="11">
        <v>444</v>
      </c>
      <c r="I73" t="s" s="11">
        <v>541</v>
      </c>
      <c r="J73" t="s" s="16">
        <v>579</v>
      </c>
      <c r="K73" t="s" s="16">
        <v>583</v>
      </c>
      <c r="L73" t="s" s="51">
        <v>595</v>
      </c>
      <c r="M73" t="s" s="11">
        <v>614</v>
      </c>
      <c r="N73" t="s" s="11">
        <v>661</v>
      </c>
      <c r="O73" t="s" s="46">
        <v>727</v>
      </c>
    </row>
    <row r="74">
      <c r="A74" s="1"/>
      <c r="B74" t="s" s="44">
        <v>34</v>
      </c>
      <c r="C74" t="s" s="11">
        <v>120</v>
      </c>
      <c r="D74" t="s" s="11">
        <v>200</v>
      </c>
      <c r="E74" t="s" s="16">
        <v>293</v>
      </c>
      <c r="F74" s="45">
        <v>12</v>
      </c>
      <c r="G74" t="s" s="11">
        <v>339</v>
      </c>
      <c r="H74" t="s" s="11">
        <v>461</v>
      </c>
      <c r="I74" t="s" s="11">
        <v>542</v>
      </c>
      <c r="J74" t="s" s="16">
        <v>581</v>
      </c>
      <c r="K74" t="s" s="16">
        <v>579</v>
      </c>
      <c r="L74" t="s" s="49">
        <v>593</v>
      </c>
      <c r="M74" s="11"/>
      <c r="N74" s="11"/>
      <c r="O74" t="s" s="46">
        <v>728</v>
      </c>
    </row>
    <row r="75">
      <c r="A75" s="1"/>
      <c r="B75" t="s" s="44">
        <v>35</v>
      </c>
      <c r="C75" t="s" s="11">
        <v>120</v>
      </c>
      <c r="D75" t="s" s="11">
        <v>201</v>
      </c>
      <c r="E75" t="s" s="16">
        <v>294</v>
      </c>
      <c r="F75" s="45">
        <v>2</v>
      </c>
      <c r="G75" t="s" s="11">
        <v>340</v>
      </c>
      <c r="H75" t="s" s="11">
        <v>462</v>
      </c>
      <c r="I75" t="s" s="11">
        <v>543</v>
      </c>
      <c r="J75" t="s" s="16">
        <v>581</v>
      </c>
      <c r="K75" s="16"/>
      <c r="L75" t="s" s="52">
        <v>596</v>
      </c>
      <c r="M75" t="s" s="11">
        <v>615</v>
      </c>
      <c r="N75" s="11"/>
      <c r="O75" t="s" s="46">
        <v>729</v>
      </c>
    </row>
    <row r="76">
      <c r="A76" s="1"/>
      <c r="B76" t="s" s="44">
        <v>36</v>
      </c>
      <c r="C76" t="s" s="11">
        <v>120</v>
      </c>
      <c r="D76" t="s" s="11">
        <v>202</v>
      </c>
      <c r="E76" t="s" s="16">
        <v>294</v>
      </c>
      <c r="F76" s="45">
        <v>2</v>
      </c>
      <c r="G76" t="s" s="11">
        <v>340</v>
      </c>
      <c r="H76" t="s" s="11">
        <v>463</v>
      </c>
      <c r="I76" t="s" s="11">
        <v>543</v>
      </c>
      <c r="J76" t="s" s="16">
        <v>581</v>
      </c>
      <c r="K76" t="s" s="16">
        <v>579</v>
      </c>
      <c r="L76" t="s" s="49">
        <v>593</v>
      </c>
      <c r="M76" t="s" s="11">
        <v>616</v>
      </c>
      <c r="N76" s="11"/>
      <c r="O76" t="s" s="46">
        <v>730</v>
      </c>
    </row>
    <row r="77">
      <c r="A77" s="1"/>
      <c r="B77" t="s" s="44">
        <v>37</v>
      </c>
      <c r="C77" t="s" s="11">
        <v>120</v>
      </c>
      <c r="D77" t="s" s="11">
        <v>203</v>
      </c>
      <c r="E77" t="s" s="16">
        <v>293</v>
      </c>
      <c r="F77" s="45">
        <v>2</v>
      </c>
      <c r="G77" t="s" s="11">
        <v>341</v>
      </c>
      <c r="H77" t="s" s="11">
        <v>464</v>
      </c>
      <c r="I77" t="s" s="11">
        <v>543</v>
      </c>
      <c r="J77" t="s" s="16">
        <v>579</v>
      </c>
      <c r="K77" t="s" s="16">
        <v>581</v>
      </c>
      <c r="L77" t="s" s="48">
        <v>592</v>
      </c>
      <c r="M77" t="s" s="11">
        <v>617</v>
      </c>
      <c r="N77" s="11"/>
      <c r="O77" t="s" s="46">
        <v>731</v>
      </c>
    </row>
    <row r="78">
      <c r="A78" s="1"/>
      <c r="B78" t="s" s="44">
        <v>38</v>
      </c>
      <c r="C78" t="s" s="11">
        <v>120</v>
      </c>
      <c r="D78" t="s" s="11">
        <v>204</v>
      </c>
      <c r="E78" t="s" s="16">
        <v>294</v>
      </c>
      <c r="F78" s="45">
        <v>4</v>
      </c>
      <c r="G78" t="s" s="11">
        <v>342</v>
      </c>
      <c r="H78" t="s" s="11">
        <v>444</v>
      </c>
      <c r="I78" t="s" s="11">
        <v>544</v>
      </c>
      <c r="J78" t="s" s="16">
        <v>581</v>
      </c>
      <c r="K78" t="s" s="16">
        <v>580</v>
      </c>
      <c r="L78" t="s" s="51">
        <v>595</v>
      </c>
      <c r="M78" s="11"/>
      <c r="N78" t="s" s="11">
        <v>662</v>
      </c>
      <c r="O78" t="s" s="46">
        <v>732</v>
      </c>
    </row>
    <row r="79">
      <c r="A79" s="1"/>
      <c r="B79" t="s" s="44">
        <v>39</v>
      </c>
      <c r="C79" t="s" s="11">
        <v>120</v>
      </c>
      <c r="D79" t="s" s="11">
        <v>205</v>
      </c>
      <c r="E79" t="s" s="16">
        <v>294</v>
      </c>
      <c r="F79" s="45">
        <v>3</v>
      </c>
      <c r="G79" t="s" s="11">
        <v>343</v>
      </c>
      <c r="H79" t="s" s="11">
        <v>444</v>
      </c>
      <c r="I79" t="s" s="11">
        <v>544</v>
      </c>
      <c r="J79" t="s" s="16">
        <v>581</v>
      </c>
      <c r="K79" t="s" s="16">
        <v>588</v>
      </c>
      <c r="L79" t="s" s="51">
        <v>595</v>
      </c>
      <c r="M79" s="11"/>
      <c r="N79" t="s" s="11">
        <v>663</v>
      </c>
      <c r="O79" t="s" s="46">
        <v>733</v>
      </c>
    </row>
    <row r="80">
      <c r="A80" s="1"/>
      <c r="B80" t="s" s="44">
        <v>40</v>
      </c>
      <c r="C80" t="s" s="11">
        <v>120</v>
      </c>
      <c r="D80" t="s" s="11">
        <v>206</v>
      </c>
      <c r="E80" t="s" s="16">
        <v>293</v>
      </c>
      <c r="F80" s="45">
        <v>18</v>
      </c>
      <c r="G80" t="s" s="11">
        <v>344</v>
      </c>
      <c r="H80" t="s" s="11">
        <v>465</v>
      </c>
      <c r="I80" t="s" s="11">
        <v>545</v>
      </c>
      <c r="J80" t="s" s="16">
        <v>579</v>
      </c>
      <c r="K80" t="s" s="16">
        <v>581</v>
      </c>
      <c r="L80" t="s" s="48">
        <v>592</v>
      </c>
      <c r="M80" s="11"/>
      <c r="N80" s="11"/>
      <c r="O80" t="s" s="46">
        <v>734</v>
      </c>
    </row>
    <row r="81">
      <c r="A81" s="1"/>
      <c r="B81" t="s" s="44">
        <v>41</v>
      </c>
      <c r="C81" t="s" s="11">
        <v>121</v>
      </c>
      <c r="D81" t="s" s="11">
        <v>207</v>
      </c>
      <c r="E81" t="s" s="16">
        <v>294</v>
      </c>
      <c r="F81" s="45">
        <v>4</v>
      </c>
      <c r="G81" t="s" s="11">
        <v>345</v>
      </c>
      <c r="H81" t="s" s="11">
        <v>466</v>
      </c>
      <c r="I81" t="s" s="11">
        <v>536</v>
      </c>
      <c r="J81" t="s" s="16">
        <v>579</v>
      </c>
      <c r="K81" t="s" s="16">
        <v>583</v>
      </c>
      <c r="L81" t="s" s="51">
        <v>595</v>
      </c>
      <c r="M81" t="s" s="11">
        <v>612</v>
      </c>
      <c r="N81" t="s" s="11">
        <v>664</v>
      </c>
      <c r="O81" t="s" s="46">
        <v>735</v>
      </c>
    </row>
    <row r="82">
      <c r="A82" s="1"/>
      <c r="B82" t="s" s="44">
        <v>42</v>
      </c>
      <c r="C82" t="s" s="11">
        <v>121</v>
      </c>
      <c r="D82" t="s" s="11">
        <v>208</v>
      </c>
      <c r="E82" t="s" s="16">
        <v>294</v>
      </c>
      <c r="F82" s="45">
        <v>1</v>
      </c>
      <c r="G82" t="s" s="11">
        <v>346</v>
      </c>
      <c r="H82" t="s" s="11">
        <v>444</v>
      </c>
      <c r="I82" t="s" s="11">
        <v>529</v>
      </c>
      <c r="J82" t="s" s="16">
        <v>579</v>
      </c>
      <c r="K82" s="16"/>
      <c r="L82" t="s" s="51">
        <v>595</v>
      </c>
      <c r="M82" t="s" s="11">
        <v>612</v>
      </c>
      <c r="N82" s="11"/>
      <c r="O82" t="s" s="46">
        <v>736</v>
      </c>
    </row>
    <row r="83">
      <c r="A83" s="1"/>
      <c r="B83" t="s" s="44">
        <v>43</v>
      </c>
      <c r="C83" t="s" s="11">
        <v>121</v>
      </c>
      <c r="D83" t="s" s="11">
        <v>209</v>
      </c>
      <c r="E83" t="s" s="16">
        <v>293</v>
      </c>
      <c r="F83" s="45">
        <v>5</v>
      </c>
      <c r="G83" t="s" s="11">
        <v>347</v>
      </c>
      <c r="H83" t="s" s="11">
        <v>444</v>
      </c>
      <c r="I83" t="s" s="11">
        <v>542</v>
      </c>
      <c r="J83" t="s" s="16">
        <v>579</v>
      </c>
      <c r="K83" t="s" s="16">
        <v>582</v>
      </c>
      <c r="L83" t="s" s="51">
        <v>595</v>
      </c>
      <c r="M83" t="s" s="11">
        <v>612</v>
      </c>
      <c r="N83" t="s" s="11">
        <v>665</v>
      </c>
      <c r="O83" t="s" s="46">
        <v>737</v>
      </c>
    </row>
    <row r="84">
      <c r="A84" s="1"/>
      <c r="B84" t="s" s="44">
        <v>44</v>
      </c>
      <c r="C84" t="s" s="11">
        <v>121</v>
      </c>
      <c r="D84" t="s" s="11">
        <v>210</v>
      </c>
      <c r="E84" t="s" s="16">
        <v>294</v>
      </c>
      <c r="F84" s="45">
        <v>4</v>
      </c>
      <c r="G84" t="s" s="11">
        <v>348</v>
      </c>
      <c r="H84" t="s" s="11">
        <v>444</v>
      </c>
      <c r="I84" t="s" s="11">
        <v>529</v>
      </c>
      <c r="J84" t="s" s="16">
        <v>579</v>
      </c>
      <c r="K84" s="16"/>
      <c r="L84" t="s" s="51">
        <v>595</v>
      </c>
      <c r="M84" s="11"/>
      <c r="N84" s="11"/>
      <c r="O84" t="s" s="46">
        <v>738</v>
      </c>
    </row>
    <row r="85">
      <c r="A85" s="1"/>
      <c r="B85" t="s" s="44">
        <v>45</v>
      </c>
      <c r="C85" t="s" s="11">
        <v>121</v>
      </c>
      <c r="D85" t="s" s="11">
        <v>211</v>
      </c>
      <c r="E85" t="s" s="16">
        <v>294</v>
      </c>
      <c r="F85" s="45">
        <v>1</v>
      </c>
      <c r="G85" t="s" s="11">
        <v>349</v>
      </c>
      <c r="H85" t="s" s="11">
        <v>452</v>
      </c>
      <c r="I85" t="s" s="11">
        <v>529</v>
      </c>
      <c r="J85" t="s" s="16">
        <v>579</v>
      </c>
      <c r="K85" s="16"/>
      <c r="L85" t="s" s="50">
        <v>594</v>
      </c>
      <c r="M85" s="11"/>
      <c r="N85" s="11"/>
      <c r="O85" t="s" s="46">
        <v>739</v>
      </c>
    </row>
    <row r="86">
      <c r="A86" s="1"/>
      <c r="B86" t="s" s="44">
        <v>46</v>
      </c>
      <c r="C86" t="s" s="11">
        <v>121</v>
      </c>
      <c r="D86" t="s" s="11">
        <v>212</v>
      </c>
      <c r="E86" t="s" s="16">
        <v>294</v>
      </c>
      <c r="F86" s="45">
        <v>1</v>
      </c>
      <c r="G86" t="s" s="11">
        <v>350</v>
      </c>
      <c r="H86" t="s" s="11">
        <v>467</v>
      </c>
      <c r="I86" t="s" s="11">
        <v>546</v>
      </c>
      <c r="J86" t="s" s="16">
        <v>579</v>
      </c>
      <c r="K86" s="16"/>
      <c r="L86" t="s" s="51">
        <v>595</v>
      </c>
      <c r="M86" s="11"/>
      <c r="N86" t="s" s="11">
        <v>666</v>
      </c>
      <c r="O86" t="s" s="46">
        <v>740</v>
      </c>
    </row>
    <row r="87">
      <c r="A87" s="1"/>
      <c r="B87" t="s" s="44">
        <v>47</v>
      </c>
      <c r="C87" t="s" s="11">
        <v>121</v>
      </c>
      <c r="D87" t="s" s="11">
        <v>213</v>
      </c>
      <c r="E87" t="s" s="16">
        <v>296</v>
      </c>
      <c r="F87" s="45">
        <v>5271</v>
      </c>
      <c r="G87" t="s" s="11">
        <v>351</v>
      </c>
      <c r="H87" t="s" s="11">
        <v>468</v>
      </c>
      <c r="I87" t="s" s="11">
        <v>541</v>
      </c>
      <c r="J87" t="s" s="16">
        <v>583</v>
      </c>
      <c r="K87" t="s" s="16">
        <v>579</v>
      </c>
      <c r="L87" t="s" s="51">
        <v>595</v>
      </c>
      <c r="M87" t="s" s="11">
        <v>614</v>
      </c>
      <c r="N87" s="11"/>
      <c r="O87" t="s" s="46">
        <v>741</v>
      </c>
    </row>
    <row r="88">
      <c r="A88" s="1"/>
      <c r="B88" t="s" s="44">
        <v>48</v>
      </c>
      <c r="C88" t="s" s="11">
        <v>121</v>
      </c>
      <c r="D88" t="s" s="11">
        <v>214</v>
      </c>
      <c r="E88" t="s" s="16">
        <v>296</v>
      </c>
      <c r="F88" s="45">
        <v>6948</v>
      </c>
      <c r="G88" t="s" s="11">
        <v>352</v>
      </c>
      <c r="H88" t="s" s="11">
        <v>469</v>
      </c>
      <c r="I88" t="s" s="11">
        <v>541</v>
      </c>
      <c r="J88" t="s" s="16">
        <v>583</v>
      </c>
      <c r="K88" t="s" s="16">
        <v>579</v>
      </c>
      <c r="L88" t="s" s="51">
        <v>595</v>
      </c>
      <c r="M88" t="s" s="11">
        <v>614</v>
      </c>
      <c r="N88" t="s" s="11">
        <v>667</v>
      </c>
      <c r="O88" t="s" s="46">
        <v>742</v>
      </c>
    </row>
    <row r="89">
      <c r="A89" s="1"/>
      <c r="B89" t="s" s="44">
        <v>49</v>
      </c>
      <c r="C89" t="s" s="11">
        <v>122</v>
      </c>
      <c r="D89" t="s" s="11">
        <v>215</v>
      </c>
      <c r="E89" t="s" s="16">
        <v>293</v>
      </c>
      <c r="F89" s="45">
        <v>3</v>
      </c>
      <c r="G89" t="s" s="11">
        <v>353</v>
      </c>
      <c r="H89" t="s" s="11">
        <v>444</v>
      </c>
      <c r="I89" t="s" s="11">
        <v>547</v>
      </c>
      <c r="J89" t="s" s="16">
        <v>580</v>
      </c>
      <c r="K89" t="s" s="16">
        <v>581</v>
      </c>
      <c r="L89" t="s" s="51">
        <v>595</v>
      </c>
      <c r="M89" t="s" s="11">
        <v>602</v>
      </c>
      <c r="N89" t="s" s="11">
        <v>668</v>
      </c>
      <c r="O89" t="s" s="46">
        <v>743</v>
      </c>
    </row>
    <row r="90">
      <c r="A90" s="1"/>
      <c r="B90" t="s" s="44">
        <v>50</v>
      </c>
      <c r="C90" t="s" s="11">
        <v>122</v>
      </c>
      <c r="D90" t="s" s="11">
        <v>216</v>
      </c>
      <c r="E90" t="s" s="16">
        <v>293</v>
      </c>
      <c r="F90" s="45">
        <v>2</v>
      </c>
      <c r="G90" t="s" s="11">
        <v>354</v>
      </c>
      <c r="H90" t="s" s="11">
        <v>444</v>
      </c>
      <c r="I90" t="s" s="11">
        <v>547</v>
      </c>
      <c r="J90" t="s" s="16">
        <v>580</v>
      </c>
      <c r="K90" t="s" s="16">
        <v>583</v>
      </c>
      <c r="L90" t="s" s="51">
        <v>595</v>
      </c>
      <c r="M90" t="s" s="11">
        <v>602</v>
      </c>
      <c r="N90" t="s" s="11">
        <v>669</v>
      </c>
      <c r="O90" t="s" s="46">
        <v>744</v>
      </c>
    </row>
    <row r="91">
      <c r="A91" s="1"/>
      <c r="B91" t="s" s="44">
        <v>51</v>
      </c>
      <c r="C91" t="s" s="11">
        <v>122</v>
      </c>
      <c r="D91" t="s" s="11">
        <v>217</v>
      </c>
      <c r="E91" t="s" s="16">
        <v>294</v>
      </c>
      <c r="F91" s="45">
        <v>2</v>
      </c>
      <c r="G91" t="s" s="11">
        <v>355</v>
      </c>
      <c r="H91" t="s" s="11">
        <v>444</v>
      </c>
      <c r="I91" t="s" s="11">
        <v>548</v>
      </c>
      <c r="J91" t="s" s="16">
        <v>580</v>
      </c>
      <c r="K91" s="16"/>
      <c r="L91" t="s" s="51">
        <v>595</v>
      </c>
      <c r="M91" s="11"/>
      <c r="N91" s="11"/>
      <c r="O91" t="s" s="46">
        <v>745</v>
      </c>
    </row>
    <row r="92">
      <c r="A92" s="1"/>
      <c r="B92" t="s" s="44">
        <v>52</v>
      </c>
      <c r="C92" t="s" s="11">
        <v>122</v>
      </c>
      <c r="D92" t="s" s="11">
        <v>218</v>
      </c>
      <c r="E92" t="s" s="16">
        <v>294</v>
      </c>
      <c r="F92" s="45">
        <v>8</v>
      </c>
      <c r="G92" t="s" s="11">
        <v>356</v>
      </c>
      <c r="H92" t="s" s="11">
        <v>458</v>
      </c>
      <c r="I92" t="s" s="11">
        <v>549</v>
      </c>
      <c r="J92" t="s" s="16">
        <v>580</v>
      </c>
      <c r="K92" t="s" s="16">
        <v>583</v>
      </c>
      <c r="L92" t="s" s="50">
        <v>594</v>
      </c>
      <c r="M92" s="11"/>
      <c r="N92" s="11"/>
      <c r="O92" t="s" s="46">
        <v>746</v>
      </c>
    </row>
    <row r="93">
      <c r="A93" s="1"/>
      <c r="B93" t="s" s="44">
        <v>53</v>
      </c>
      <c r="C93" t="s" s="11">
        <v>122</v>
      </c>
      <c r="D93" t="s" s="11">
        <v>219</v>
      </c>
      <c r="E93" t="s" s="16">
        <v>294</v>
      </c>
      <c r="F93" s="45">
        <v>5</v>
      </c>
      <c r="G93" t="s" s="11">
        <v>357</v>
      </c>
      <c r="H93" t="s" s="11">
        <v>466</v>
      </c>
      <c r="I93" t="s" s="11">
        <v>550</v>
      </c>
      <c r="J93" t="s" s="16">
        <v>580</v>
      </c>
      <c r="K93" t="s" s="16">
        <v>579</v>
      </c>
      <c r="L93" t="s" s="51">
        <v>595</v>
      </c>
      <c r="M93" s="11"/>
      <c r="N93" t="s" s="11">
        <v>670</v>
      </c>
      <c r="O93" t="s" s="46">
        <v>747</v>
      </c>
    </row>
    <row r="94">
      <c r="A94" s="1"/>
      <c r="B94" t="s" s="44">
        <v>54</v>
      </c>
      <c r="C94" t="s" s="11">
        <v>122</v>
      </c>
      <c r="D94" t="s" s="11">
        <v>220</v>
      </c>
      <c r="E94" t="s" s="16">
        <v>293</v>
      </c>
      <c r="F94" s="45">
        <v>2</v>
      </c>
      <c r="G94" t="s" s="11">
        <v>358</v>
      </c>
      <c r="H94" t="s" s="11">
        <v>470</v>
      </c>
      <c r="I94" t="s" s="11">
        <v>529</v>
      </c>
      <c r="J94" t="s" s="16">
        <v>584</v>
      </c>
      <c r="K94" t="s" s="16">
        <v>580</v>
      </c>
      <c r="L94" t="s" s="48">
        <v>592</v>
      </c>
      <c r="M94" s="11"/>
      <c r="N94" s="11"/>
      <c r="O94" t="s" s="46">
        <v>748</v>
      </c>
    </row>
    <row r="95">
      <c r="A95" s="1"/>
      <c r="B95" t="s" s="44">
        <v>55</v>
      </c>
      <c r="C95" t="s" s="11">
        <v>122</v>
      </c>
      <c r="D95" t="s" s="11">
        <v>221</v>
      </c>
      <c r="E95" t="s" s="16">
        <v>293</v>
      </c>
      <c r="F95" s="45">
        <v>2</v>
      </c>
      <c r="G95" t="s" s="11">
        <v>359</v>
      </c>
      <c r="H95" s="53">
        <v>46065</v>
      </c>
      <c r="I95" t="s" s="11">
        <v>551</v>
      </c>
      <c r="J95" t="s" s="16">
        <v>580</v>
      </c>
      <c r="K95" t="s" s="16">
        <v>581</v>
      </c>
      <c r="L95" t="s" s="49">
        <v>593</v>
      </c>
      <c r="M95" t="s" s="11">
        <v>618</v>
      </c>
      <c r="N95" s="11"/>
      <c r="O95" t="s" s="46">
        <v>749</v>
      </c>
    </row>
    <row r="96">
      <c r="A96" s="1"/>
      <c r="B96" t="s" s="44">
        <v>56</v>
      </c>
      <c r="C96" t="s" s="11">
        <v>122</v>
      </c>
      <c r="D96" t="s" s="11">
        <v>222</v>
      </c>
      <c r="E96" t="s" s="16">
        <v>293</v>
      </c>
      <c r="F96" s="45">
        <v>6</v>
      </c>
      <c r="G96" t="s" s="11">
        <v>360</v>
      </c>
      <c r="H96" t="s" s="11">
        <v>472</v>
      </c>
      <c r="I96" t="s" s="11">
        <v>539</v>
      </c>
      <c r="J96" t="s" s="16">
        <v>580</v>
      </c>
      <c r="K96" s="16"/>
      <c r="L96" t="s" s="48">
        <v>592</v>
      </c>
      <c r="M96" t="s" s="11">
        <v>613</v>
      </c>
      <c r="N96" t="s" s="11">
        <v>671</v>
      </c>
      <c r="O96" t="s" s="46">
        <v>750</v>
      </c>
    </row>
    <row r="97">
      <c r="A97" s="1"/>
      <c r="B97" t="s" s="44">
        <v>57</v>
      </c>
      <c r="C97" t="s" s="11">
        <v>122</v>
      </c>
      <c r="D97" t="s" s="11">
        <v>223</v>
      </c>
      <c r="E97" t="s" s="16">
        <v>293</v>
      </c>
      <c r="F97" s="45">
        <v>9</v>
      </c>
      <c r="G97" t="s" s="11">
        <v>361</v>
      </c>
      <c r="H97" s="53">
        <v>46045</v>
      </c>
      <c r="I97" t="s" s="11">
        <v>552</v>
      </c>
      <c r="J97" t="s" s="16">
        <v>584</v>
      </c>
      <c r="K97" t="s" s="16">
        <v>580</v>
      </c>
      <c r="L97" t="s" s="48">
        <v>592</v>
      </c>
      <c r="M97" s="11"/>
      <c r="N97" s="11"/>
      <c r="O97" t="s" s="46">
        <v>751</v>
      </c>
    </row>
    <row r="98">
      <c r="A98" s="1"/>
      <c r="B98" t="s" s="44">
        <v>58</v>
      </c>
      <c r="C98" t="s" s="11">
        <v>122</v>
      </c>
      <c r="D98" t="s" s="11">
        <v>224</v>
      </c>
      <c r="E98" t="s" s="16">
        <v>293</v>
      </c>
      <c r="F98" s="45">
        <v>9</v>
      </c>
      <c r="G98" t="s" s="11">
        <v>362</v>
      </c>
      <c r="H98" t="s" s="11">
        <v>474</v>
      </c>
      <c r="I98" t="s" s="11">
        <v>553</v>
      </c>
      <c r="J98" t="s" s="16">
        <v>580</v>
      </c>
      <c r="K98" s="16"/>
      <c r="L98" t="s" s="49">
        <v>593</v>
      </c>
      <c r="M98" s="11"/>
      <c r="N98" s="11"/>
      <c r="O98" t="s" s="46">
        <v>752</v>
      </c>
    </row>
    <row r="99">
      <c r="A99" s="1"/>
      <c r="B99" t="s" s="44">
        <v>59</v>
      </c>
      <c r="C99" t="s" s="11">
        <v>123</v>
      </c>
      <c r="D99" t="s" s="11">
        <v>225</v>
      </c>
      <c r="E99" t="s" s="16">
        <v>294</v>
      </c>
      <c r="F99" s="45">
        <v>1</v>
      </c>
      <c r="G99" t="s" s="11">
        <v>363</v>
      </c>
      <c r="H99" t="s" s="11">
        <v>444</v>
      </c>
      <c r="I99" t="s" s="11">
        <v>529</v>
      </c>
      <c r="J99" t="s" s="16">
        <v>585</v>
      </c>
      <c r="K99" t="s" s="16">
        <v>582</v>
      </c>
      <c r="L99" t="s" s="49">
        <v>593</v>
      </c>
      <c r="M99" s="11"/>
      <c r="N99" s="11"/>
      <c r="O99" t="s" s="46">
        <v>753</v>
      </c>
    </row>
    <row r="100">
      <c r="A100" s="1"/>
      <c r="B100" t="s" s="44">
        <v>60</v>
      </c>
      <c r="C100" t="s" s="11">
        <v>123</v>
      </c>
      <c r="D100" t="s" s="11">
        <v>226</v>
      </c>
      <c r="E100" t="s" s="16">
        <v>293</v>
      </c>
      <c r="F100" s="45">
        <v>2</v>
      </c>
      <c r="G100" t="s" s="11">
        <v>364</v>
      </c>
      <c r="H100" t="s" s="11">
        <v>475</v>
      </c>
      <c r="I100" t="s" s="11">
        <v>529</v>
      </c>
      <c r="J100" t="s" s="16">
        <v>585</v>
      </c>
      <c r="K100" t="s" s="16">
        <v>582</v>
      </c>
      <c r="L100" t="s" s="48">
        <v>592</v>
      </c>
      <c r="M100" t="s" s="11">
        <v>619</v>
      </c>
      <c r="N100" t="s" s="11">
        <v>672</v>
      </c>
      <c r="O100" t="s" s="46">
        <v>754</v>
      </c>
    </row>
    <row r="101">
      <c r="A101" s="1"/>
      <c r="B101" t="s" s="44">
        <v>61</v>
      </c>
      <c r="C101" t="s" s="11">
        <v>123</v>
      </c>
      <c r="D101" t="s" s="11">
        <v>227</v>
      </c>
      <c r="E101" t="s" s="16">
        <v>293</v>
      </c>
      <c r="F101" s="45">
        <v>2</v>
      </c>
      <c r="G101" t="s" s="11">
        <v>365</v>
      </c>
      <c r="H101" t="s" s="11">
        <v>475</v>
      </c>
      <c r="I101" t="s" s="11">
        <v>544</v>
      </c>
      <c r="J101" t="s" s="16">
        <v>585</v>
      </c>
      <c r="K101" t="s" s="16">
        <v>581</v>
      </c>
      <c r="L101" t="s" s="48">
        <v>592</v>
      </c>
      <c r="M101" t="s" s="11">
        <v>620</v>
      </c>
      <c r="N101" s="11"/>
      <c r="O101" t="s" s="46">
        <v>755</v>
      </c>
    </row>
    <row r="102">
      <c r="A102" s="1"/>
      <c r="B102" t="s" s="44">
        <v>62</v>
      </c>
      <c r="C102" t="s" s="11">
        <v>123</v>
      </c>
      <c r="D102" t="s" s="11">
        <v>228</v>
      </c>
      <c r="E102" t="s" s="16">
        <v>293</v>
      </c>
      <c r="F102" s="45">
        <v>2</v>
      </c>
      <c r="G102" t="s" s="11">
        <v>366</v>
      </c>
      <c r="H102" t="s" s="11">
        <v>476</v>
      </c>
      <c r="I102" t="s" s="11">
        <v>554</v>
      </c>
      <c r="J102" t="s" s="16">
        <v>585</v>
      </c>
      <c r="K102" t="s" s="16">
        <v>584</v>
      </c>
      <c r="L102" t="s" s="48">
        <v>592</v>
      </c>
      <c r="M102" t="s" s="11">
        <v>621</v>
      </c>
      <c r="N102" t="s" s="11">
        <v>673</v>
      </c>
      <c r="O102" t="s" s="46">
        <v>756</v>
      </c>
    </row>
    <row r="103">
      <c r="A103" s="1"/>
      <c r="B103" t="s" s="44">
        <v>63</v>
      </c>
      <c r="C103" t="s" s="11">
        <v>123</v>
      </c>
      <c r="D103" t="s" s="11">
        <v>229</v>
      </c>
      <c r="E103" t="s" s="16">
        <v>294</v>
      </c>
      <c r="F103" s="45">
        <v>1</v>
      </c>
      <c r="G103" t="s" s="11">
        <v>367</v>
      </c>
      <c r="H103" t="s" s="11">
        <v>477</v>
      </c>
      <c r="I103" t="s" s="11">
        <v>529</v>
      </c>
      <c r="J103" t="s" s="16">
        <v>586</v>
      </c>
      <c r="K103" t="s" s="16">
        <v>585</v>
      </c>
      <c r="L103" t="s" s="48">
        <v>592</v>
      </c>
      <c r="M103" s="11"/>
      <c r="N103" s="11"/>
      <c r="O103" t="s" s="46">
        <v>757</v>
      </c>
    </row>
    <row r="104">
      <c r="A104" s="1"/>
      <c r="B104" t="s" s="44">
        <v>64</v>
      </c>
      <c r="C104" t="s" s="11">
        <v>123</v>
      </c>
      <c r="D104" t="s" s="11">
        <v>230</v>
      </c>
      <c r="E104" t="s" s="16">
        <v>293</v>
      </c>
      <c r="F104" s="45">
        <v>2</v>
      </c>
      <c r="G104" t="s" s="11">
        <v>368</v>
      </c>
      <c r="H104" t="s" s="11">
        <v>475</v>
      </c>
      <c r="I104" t="s" s="11">
        <v>529</v>
      </c>
      <c r="J104" t="s" s="16">
        <v>585</v>
      </c>
      <c r="K104" t="s" s="16">
        <v>582</v>
      </c>
      <c r="L104" t="s" s="48">
        <v>592</v>
      </c>
      <c r="M104" t="s" s="11">
        <v>622</v>
      </c>
      <c r="N104" t="s" s="11">
        <v>674</v>
      </c>
      <c r="O104" t="s" s="46">
        <v>758</v>
      </c>
    </row>
    <row r="105">
      <c r="A105" s="1"/>
      <c r="B105" t="s" s="44">
        <v>65</v>
      </c>
      <c r="C105" t="s" s="11">
        <v>123</v>
      </c>
      <c r="D105" t="s" s="11">
        <v>231</v>
      </c>
      <c r="E105" t="s" s="16">
        <v>294</v>
      </c>
      <c r="F105" s="45">
        <v>1</v>
      </c>
      <c r="G105" t="s" s="11">
        <v>369</v>
      </c>
      <c r="H105" t="s" s="11">
        <v>478</v>
      </c>
      <c r="I105" t="s" s="11">
        <v>529</v>
      </c>
      <c r="J105" t="s" s="16">
        <v>587</v>
      </c>
      <c r="K105" s="16"/>
      <c r="L105" t="s" s="48">
        <v>592</v>
      </c>
      <c r="M105" s="11"/>
      <c r="N105" s="11"/>
      <c r="O105" t="s" s="46">
        <v>759</v>
      </c>
    </row>
    <row r="106">
      <c r="A106" s="1"/>
      <c r="B106" t="s" s="44">
        <v>823</v>
      </c>
      <c r="C106" t="s" s="11">
        <v>124</v>
      </c>
      <c r="D106" t="s" s="11">
        <v>232</v>
      </c>
      <c r="E106" t="s" s="16">
        <v>293</v>
      </c>
      <c r="F106" s="45">
        <v>23</v>
      </c>
      <c r="G106" t="s" s="11">
        <v>370</v>
      </c>
      <c r="H106" t="s" s="11">
        <v>479</v>
      </c>
      <c r="I106" t="s" s="11">
        <v>555</v>
      </c>
      <c r="J106" t="s" s="16">
        <v>585</v>
      </c>
      <c r="K106" t="s" s="16">
        <v>583</v>
      </c>
      <c r="L106" t="s" s="48">
        <v>592</v>
      </c>
      <c r="M106" s="11"/>
      <c r="N106" s="11"/>
      <c r="O106" t="s" s="46">
        <v>760</v>
      </c>
    </row>
    <row r="107">
      <c r="A107" s="1"/>
      <c r="B107" t="s" s="44">
        <v>823</v>
      </c>
      <c r="C107" t="s" s="11">
        <v>124</v>
      </c>
      <c r="D107" t="s" s="11">
        <v>233</v>
      </c>
      <c r="E107" t="s" s="16">
        <v>293</v>
      </c>
      <c r="F107" s="45">
        <v>23</v>
      </c>
      <c r="G107" t="s" s="11">
        <v>371</v>
      </c>
      <c r="H107" t="s" s="11">
        <v>480</v>
      </c>
      <c r="I107" t="s" s="11">
        <v>555</v>
      </c>
      <c r="J107" t="s" s="16">
        <v>585</v>
      </c>
      <c r="K107" t="s" s="16">
        <v>583</v>
      </c>
      <c r="L107" t="s" s="48">
        <v>592</v>
      </c>
      <c r="M107" s="11"/>
      <c r="N107" s="11"/>
      <c r="O107" t="s" s="46">
        <v>761</v>
      </c>
    </row>
    <row r="108">
      <c r="A108" s="1"/>
      <c r="B108" t="s" s="44">
        <v>823</v>
      </c>
      <c r="C108" t="s" s="11">
        <v>124</v>
      </c>
      <c r="D108" t="s" s="11">
        <v>234</v>
      </c>
      <c r="E108" t="s" s="16">
        <v>293</v>
      </c>
      <c r="F108" s="45">
        <v>23</v>
      </c>
      <c r="G108" t="s" s="11">
        <v>372</v>
      </c>
      <c r="H108" t="s" s="11">
        <v>481</v>
      </c>
      <c r="I108" t="s" s="11">
        <v>555</v>
      </c>
      <c r="J108" t="s" s="16">
        <v>585</v>
      </c>
      <c r="K108" t="s" s="16">
        <v>583</v>
      </c>
      <c r="L108" t="s" s="48">
        <v>592</v>
      </c>
      <c r="M108" s="11"/>
      <c r="N108" s="11"/>
      <c r="O108" t="s" s="46">
        <v>762</v>
      </c>
    </row>
    <row r="109">
      <c r="A109" s="1"/>
      <c r="B109" t="s" s="44">
        <v>823</v>
      </c>
      <c r="C109" t="s" s="11">
        <v>124</v>
      </c>
      <c r="D109" t="s" s="11">
        <v>235</v>
      </c>
      <c r="E109" t="s" s="16">
        <v>293</v>
      </c>
      <c r="F109" s="45">
        <v>23</v>
      </c>
      <c r="G109" t="s" s="11">
        <v>373</v>
      </c>
      <c r="H109" t="s" s="11">
        <v>482</v>
      </c>
      <c r="I109" t="s" s="11">
        <v>555</v>
      </c>
      <c r="J109" t="s" s="16">
        <v>585</v>
      </c>
      <c r="K109" t="s" s="16">
        <v>583</v>
      </c>
      <c r="L109" t="s" s="48">
        <v>592</v>
      </c>
      <c r="M109" s="11"/>
      <c r="N109" s="11"/>
      <c r="O109" t="s" s="46">
        <v>763</v>
      </c>
    </row>
    <row r="110">
      <c r="A110" s="1"/>
      <c r="B110" t="s" s="44">
        <v>823</v>
      </c>
      <c r="C110" t="s" s="11">
        <v>124</v>
      </c>
      <c r="D110" t="s" s="11">
        <v>236</v>
      </c>
      <c r="E110" t="s" s="16">
        <v>293</v>
      </c>
      <c r="F110" s="45">
        <v>23</v>
      </c>
      <c r="G110" t="s" s="11">
        <v>374</v>
      </c>
      <c r="H110" t="s" s="11">
        <v>483</v>
      </c>
      <c r="I110" t="s" s="11">
        <v>555</v>
      </c>
      <c r="J110" t="s" s="16">
        <v>585</v>
      </c>
      <c r="K110" t="s" s="16">
        <v>583</v>
      </c>
      <c r="L110" t="s" s="48">
        <v>592</v>
      </c>
      <c r="M110" s="11"/>
      <c r="N110" s="11"/>
      <c r="O110" t="s" s="46">
        <v>764</v>
      </c>
    </row>
    <row r="111">
      <c r="A111" s="1"/>
      <c r="B111" t="s" s="44">
        <v>823</v>
      </c>
      <c r="C111" t="s" s="11">
        <v>124</v>
      </c>
      <c r="D111" t="s" s="11">
        <v>237</v>
      </c>
      <c r="E111" t="s" s="16">
        <v>293</v>
      </c>
      <c r="F111" s="45">
        <v>23</v>
      </c>
      <c r="G111" t="s" s="11">
        <v>375</v>
      </c>
      <c r="H111" t="s" s="11">
        <v>484</v>
      </c>
      <c r="I111" t="s" s="11">
        <v>555</v>
      </c>
      <c r="J111" t="s" s="16">
        <v>585</v>
      </c>
      <c r="K111" t="s" s="16">
        <v>583</v>
      </c>
      <c r="L111" t="s" s="48">
        <v>592</v>
      </c>
      <c r="M111" s="11"/>
      <c r="N111" s="11"/>
      <c r="O111" t="s" s="46">
        <v>765</v>
      </c>
    </row>
    <row r="112">
      <c r="A112" s="1"/>
      <c r="B112" t="s" s="44">
        <v>824</v>
      </c>
      <c r="C112" t="s" s="11">
        <v>125</v>
      </c>
      <c r="D112" t="s" s="11">
        <v>238</v>
      </c>
      <c r="E112" t="s" s="16">
        <v>293</v>
      </c>
      <c r="F112" s="45">
        <v>20</v>
      </c>
      <c r="G112" t="s" s="11">
        <v>376</v>
      </c>
      <c r="H112" t="s" s="11">
        <v>485</v>
      </c>
      <c r="I112" t="s" s="11">
        <v>556</v>
      </c>
      <c r="J112" t="s" s="16">
        <v>580</v>
      </c>
      <c r="K112" t="s" s="16">
        <v>585</v>
      </c>
      <c r="L112" t="s" s="48">
        <v>592</v>
      </c>
      <c r="M112" s="11"/>
      <c r="N112" s="11"/>
      <c r="O112" t="s" s="46">
        <v>766</v>
      </c>
    </row>
    <row r="113">
      <c r="A113" s="1"/>
      <c r="B113" t="s" s="44">
        <v>824</v>
      </c>
      <c r="C113" t="s" s="11">
        <v>125</v>
      </c>
      <c r="D113" t="s" s="11">
        <v>239</v>
      </c>
      <c r="E113" t="s" s="16">
        <v>293</v>
      </c>
      <c r="F113" s="45">
        <v>20</v>
      </c>
      <c r="G113" t="s" s="11">
        <v>377</v>
      </c>
      <c r="H113" t="s" s="11">
        <v>486</v>
      </c>
      <c r="I113" t="s" s="11">
        <v>556</v>
      </c>
      <c r="J113" t="s" s="16">
        <v>580</v>
      </c>
      <c r="K113" t="s" s="16">
        <v>585</v>
      </c>
      <c r="L113" t="s" s="48">
        <v>592</v>
      </c>
      <c r="M113" s="11"/>
      <c r="N113" s="11"/>
      <c r="O113" t="s" s="46">
        <v>767</v>
      </c>
    </row>
    <row r="114">
      <c r="A114" s="1"/>
      <c r="B114" t="s" s="44">
        <v>824</v>
      </c>
      <c r="C114" t="s" s="11">
        <v>125</v>
      </c>
      <c r="D114" t="s" s="11">
        <v>240</v>
      </c>
      <c r="E114" t="s" s="16">
        <v>293</v>
      </c>
      <c r="F114" s="45">
        <v>20</v>
      </c>
      <c r="G114" t="s" s="11">
        <v>378</v>
      </c>
      <c r="H114" t="s" s="11">
        <v>487</v>
      </c>
      <c r="I114" t="s" s="11">
        <v>556</v>
      </c>
      <c r="J114" t="s" s="16">
        <v>580</v>
      </c>
      <c r="K114" t="s" s="16">
        <v>585</v>
      </c>
      <c r="L114" t="s" s="48">
        <v>592</v>
      </c>
      <c r="M114" s="11"/>
      <c r="N114" s="11"/>
      <c r="O114" t="s" s="46">
        <v>768</v>
      </c>
    </row>
    <row r="115">
      <c r="A115" s="1"/>
      <c r="B115" t="s" s="44">
        <v>824</v>
      </c>
      <c r="C115" t="s" s="11">
        <v>125</v>
      </c>
      <c r="D115" t="s" s="11">
        <v>241</v>
      </c>
      <c r="E115" t="s" s="16">
        <v>293</v>
      </c>
      <c r="F115" s="45">
        <v>21</v>
      </c>
      <c r="G115" t="s" s="11">
        <v>379</v>
      </c>
      <c r="H115" t="s" s="11">
        <v>488</v>
      </c>
      <c r="I115" t="s" s="11">
        <v>556</v>
      </c>
      <c r="J115" t="s" s="16">
        <v>580</v>
      </c>
      <c r="K115" t="s" s="16">
        <v>585</v>
      </c>
      <c r="L115" t="s" s="48">
        <v>592</v>
      </c>
      <c r="M115" s="11"/>
      <c r="N115" s="11"/>
      <c r="O115" t="s" s="46">
        <v>769</v>
      </c>
    </row>
    <row r="116">
      <c r="A116" s="1"/>
      <c r="B116" t="s" s="44">
        <v>824</v>
      </c>
      <c r="C116" t="s" s="11">
        <v>125</v>
      </c>
      <c r="D116" t="s" s="11">
        <v>242</v>
      </c>
      <c r="E116" t="s" s="16">
        <v>293</v>
      </c>
      <c r="F116" s="45">
        <v>20</v>
      </c>
      <c r="G116" t="s" s="11">
        <v>380</v>
      </c>
      <c r="H116" t="s" s="11">
        <v>489</v>
      </c>
      <c r="I116" t="s" s="11">
        <v>556</v>
      </c>
      <c r="J116" t="s" s="16">
        <v>580</v>
      </c>
      <c r="K116" t="s" s="16">
        <v>585</v>
      </c>
      <c r="L116" t="s" s="48">
        <v>592</v>
      </c>
      <c r="M116" s="11"/>
      <c r="N116" s="11"/>
      <c r="O116" t="s" s="46">
        <v>770</v>
      </c>
    </row>
    <row r="117">
      <c r="A117" s="1"/>
      <c r="B117" t="s" s="44">
        <v>824</v>
      </c>
      <c r="C117" t="s" s="11">
        <v>125</v>
      </c>
      <c r="D117" t="s" s="11">
        <v>243</v>
      </c>
      <c r="E117" t="s" s="16">
        <v>293</v>
      </c>
      <c r="F117" s="45">
        <v>20</v>
      </c>
      <c r="G117" t="s" s="11">
        <v>381</v>
      </c>
      <c r="H117" t="s" s="11">
        <v>490</v>
      </c>
      <c r="I117" t="s" s="11">
        <v>556</v>
      </c>
      <c r="J117" t="s" s="16">
        <v>580</v>
      </c>
      <c r="K117" t="s" s="16">
        <v>585</v>
      </c>
      <c r="L117" t="s" s="48">
        <v>592</v>
      </c>
      <c r="M117" s="11"/>
      <c r="N117" s="11"/>
      <c r="O117" t="s" s="46">
        <v>771</v>
      </c>
    </row>
    <row r="118">
      <c r="A118" s="1"/>
      <c r="B118" t="s" s="44">
        <v>825</v>
      </c>
      <c r="C118" t="s" s="11">
        <v>126</v>
      </c>
      <c r="D118" t="s" s="11">
        <v>244</v>
      </c>
      <c r="E118" t="s" s="16">
        <v>293</v>
      </c>
      <c r="F118" s="45">
        <v>2</v>
      </c>
      <c r="G118" t="s" s="11">
        <v>382</v>
      </c>
      <c r="H118" t="s" s="11">
        <v>491</v>
      </c>
      <c r="I118" t="s" s="11">
        <v>557</v>
      </c>
      <c r="J118" t="s" s="16">
        <v>585</v>
      </c>
      <c r="K118" s="16"/>
      <c r="L118" t="s" s="48">
        <v>592</v>
      </c>
      <c r="M118" t="s" s="11">
        <v>623</v>
      </c>
      <c r="N118" s="11"/>
      <c r="O118" t="s" s="46">
        <v>772</v>
      </c>
    </row>
    <row r="119">
      <c r="A119" s="1"/>
      <c r="B119" t="s" s="44">
        <v>825</v>
      </c>
      <c r="C119" t="s" s="11">
        <v>126</v>
      </c>
      <c r="D119" t="s" s="11">
        <v>245</v>
      </c>
      <c r="E119" t="s" s="16">
        <v>293</v>
      </c>
      <c r="F119" s="45">
        <v>2</v>
      </c>
      <c r="G119" t="s" s="11">
        <v>383</v>
      </c>
      <c r="H119" t="s" s="11">
        <v>492</v>
      </c>
      <c r="I119" t="s" s="11">
        <v>557</v>
      </c>
      <c r="J119" t="s" s="16">
        <v>585</v>
      </c>
      <c r="K119" s="16"/>
      <c r="L119" t="s" s="48">
        <v>592</v>
      </c>
      <c r="M119" t="s" s="11">
        <v>623</v>
      </c>
      <c r="N119" s="11"/>
      <c r="O119" t="s" s="46">
        <v>773</v>
      </c>
    </row>
    <row r="120">
      <c r="A120" s="1"/>
      <c r="B120" t="s" s="44">
        <v>825</v>
      </c>
      <c r="C120" t="s" s="11">
        <v>126</v>
      </c>
      <c r="D120" t="s" s="11">
        <v>246</v>
      </c>
      <c r="E120" t="s" s="16">
        <v>293</v>
      </c>
      <c r="F120" s="45">
        <v>2</v>
      </c>
      <c r="G120" t="s" s="11">
        <v>384</v>
      </c>
      <c r="H120" t="s" s="11">
        <v>493</v>
      </c>
      <c r="I120" t="s" s="11">
        <v>557</v>
      </c>
      <c r="J120" t="s" s="16">
        <v>585</v>
      </c>
      <c r="K120" s="16"/>
      <c r="L120" t="s" s="48">
        <v>592</v>
      </c>
      <c r="M120" t="s" s="11">
        <v>623</v>
      </c>
      <c r="N120" s="11"/>
      <c r="O120" t="s" s="46">
        <v>774</v>
      </c>
    </row>
    <row r="121">
      <c r="A121" s="1"/>
      <c r="B121" t="s" s="44">
        <v>825</v>
      </c>
      <c r="C121" t="s" s="11">
        <v>126</v>
      </c>
      <c r="D121" t="s" s="11">
        <v>247</v>
      </c>
      <c r="E121" t="s" s="16">
        <v>293</v>
      </c>
      <c r="F121" s="45">
        <v>2</v>
      </c>
      <c r="G121" t="s" s="11">
        <v>385</v>
      </c>
      <c r="H121" t="s" s="11">
        <v>494</v>
      </c>
      <c r="I121" t="s" s="11">
        <v>557</v>
      </c>
      <c r="J121" t="s" s="16">
        <v>585</v>
      </c>
      <c r="K121" s="16"/>
      <c r="L121" t="s" s="48">
        <v>592</v>
      </c>
      <c r="M121" t="s" s="11">
        <v>623</v>
      </c>
      <c r="N121" s="11"/>
      <c r="O121" t="s" s="46">
        <v>775</v>
      </c>
    </row>
    <row r="122">
      <c r="A122" s="1"/>
      <c r="B122" t="s" s="44">
        <v>825</v>
      </c>
      <c r="C122" t="s" s="11">
        <v>126</v>
      </c>
      <c r="D122" t="s" s="11">
        <v>248</v>
      </c>
      <c r="E122" t="s" s="16">
        <v>293</v>
      </c>
      <c r="F122" s="45">
        <v>2</v>
      </c>
      <c r="G122" t="s" s="11">
        <v>386</v>
      </c>
      <c r="H122" t="s" s="11">
        <v>495</v>
      </c>
      <c r="I122" t="s" s="11">
        <v>557</v>
      </c>
      <c r="J122" t="s" s="16">
        <v>585</v>
      </c>
      <c r="K122" s="16"/>
      <c r="L122" t="s" s="48">
        <v>592</v>
      </c>
      <c r="M122" t="s" s="11">
        <v>623</v>
      </c>
      <c r="N122" s="11"/>
      <c r="O122" t="s" s="46">
        <v>776</v>
      </c>
    </row>
    <row r="123">
      <c r="A123" s="1"/>
      <c r="B123" t="s" s="44">
        <v>825</v>
      </c>
      <c r="C123" t="s" s="11">
        <v>126</v>
      </c>
      <c r="D123" t="s" s="11">
        <v>249</v>
      </c>
      <c r="E123" t="s" s="16">
        <v>293</v>
      </c>
      <c r="F123" s="45">
        <v>2</v>
      </c>
      <c r="G123" t="s" s="11">
        <v>387</v>
      </c>
      <c r="H123" t="s" s="11">
        <v>496</v>
      </c>
      <c r="I123" t="s" s="11">
        <v>557</v>
      </c>
      <c r="J123" t="s" s="16">
        <v>585</v>
      </c>
      <c r="K123" s="16"/>
      <c r="L123" t="s" s="48">
        <v>592</v>
      </c>
      <c r="M123" t="s" s="11">
        <v>623</v>
      </c>
      <c r="N123" s="11"/>
      <c r="O123" t="s" s="46">
        <v>777</v>
      </c>
    </row>
    <row r="124">
      <c r="A124" s="1"/>
      <c r="B124" t="s" s="44">
        <v>66</v>
      </c>
      <c r="C124" t="s" s="11">
        <v>123</v>
      </c>
      <c r="D124" t="s" s="11">
        <v>250</v>
      </c>
      <c r="E124" t="s" s="16">
        <v>293</v>
      </c>
      <c r="F124" s="45">
        <v>15</v>
      </c>
      <c r="G124" t="s" s="11">
        <v>388</v>
      </c>
      <c r="H124" s="53">
        <v>46157</v>
      </c>
      <c r="I124" t="s" s="11">
        <v>558</v>
      </c>
      <c r="J124" t="s" s="16">
        <v>585</v>
      </c>
      <c r="K124" s="16"/>
      <c r="L124" t="s" s="48">
        <v>592</v>
      </c>
      <c r="M124" s="11"/>
      <c r="N124" s="11"/>
      <c r="O124" t="s" s="46">
        <v>778</v>
      </c>
    </row>
    <row r="125">
      <c r="A125" s="1"/>
      <c r="B125" t="s" s="44">
        <v>67</v>
      </c>
      <c r="C125" t="s" s="11">
        <v>123</v>
      </c>
      <c r="D125" t="s" s="11">
        <v>251</v>
      </c>
      <c r="E125" t="s" s="16">
        <v>293</v>
      </c>
      <c r="F125" s="45">
        <v>7</v>
      </c>
      <c r="G125" t="s" s="11">
        <v>389</v>
      </c>
      <c r="H125" s="53">
        <v>46118</v>
      </c>
      <c r="I125" t="s" s="11">
        <v>559</v>
      </c>
      <c r="J125" t="s" s="16">
        <v>587</v>
      </c>
      <c r="K125" t="s" s="16">
        <v>588</v>
      </c>
      <c r="L125" t="s" s="48">
        <v>592</v>
      </c>
      <c r="M125" t="s" s="11">
        <v>604</v>
      </c>
      <c r="N125" s="11"/>
      <c r="O125" t="s" s="46">
        <v>779</v>
      </c>
    </row>
    <row r="126">
      <c r="A126" s="1"/>
      <c r="B126" t="s" s="44">
        <v>68</v>
      </c>
      <c r="C126" t="s" s="11">
        <v>123</v>
      </c>
      <c r="D126" t="s" s="11">
        <v>252</v>
      </c>
      <c r="E126" t="s" s="16">
        <v>293</v>
      </c>
      <c r="F126" s="45">
        <v>12</v>
      </c>
      <c r="G126" t="s" s="11">
        <v>390</v>
      </c>
      <c r="H126" s="53">
        <v>46164</v>
      </c>
      <c r="I126" t="s" s="11">
        <v>531</v>
      </c>
      <c r="J126" t="s" s="16">
        <v>585</v>
      </c>
      <c r="K126" s="16"/>
      <c r="L126" t="s" s="48">
        <v>592</v>
      </c>
      <c r="M126" t="s" s="11">
        <v>604</v>
      </c>
      <c r="N126" s="11"/>
      <c r="O126" t="s" s="46">
        <v>780</v>
      </c>
    </row>
    <row r="127">
      <c r="A127" s="1"/>
      <c r="B127" t="s" s="44">
        <v>69</v>
      </c>
      <c r="C127" t="s" s="11">
        <v>123</v>
      </c>
      <c r="D127" t="s" s="11">
        <v>253</v>
      </c>
      <c r="E127" t="s" s="16">
        <v>293</v>
      </c>
      <c r="F127" s="45">
        <v>12</v>
      </c>
      <c r="G127" t="s" s="11">
        <v>391</v>
      </c>
      <c r="H127" s="53">
        <v>46153</v>
      </c>
      <c r="I127" t="s" s="11">
        <v>560</v>
      </c>
      <c r="J127" t="s" s="16">
        <v>585</v>
      </c>
      <c r="K127" s="16"/>
      <c r="L127" t="s" s="48">
        <v>592</v>
      </c>
      <c r="M127" t="s" s="11">
        <v>604</v>
      </c>
      <c r="N127" s="11"/>
      <c r="O127" t="s" s="46">
        <v>781</v>
      </c>
    </row>
    <row r="128">
      <c r="A128" s="1"/>
      <c r="B128" t="s" s="44">
        <v>70</v>
      </c>
      <c r="C128" t="s" s="11">
        <v>123</v>
      </c>
      <c r="D128" t="s" s="11">
        <v>254</v>
      </c>
      <c r="E128" t="s" s="16">
        <v>293</v>
      </c>
      <c r="F128" s="45">
        <v>8</v>
      </c>
      <c r="G128" t="s" s="11">
        <v>392</v>
      </c>
      <c r="H128" s="53">
        <v>46126</v>
      </c>
      <c r="I128" t="s" s="11">
        <v>559</v>
      </c>
      <c r="J128" t="s" s="16">
        <v>587</v>
      </c>
      <c r="K128" s="16"/>
      <c r="L128" t="s" s="48">
        <v>592</v>
      </c>
      <c r="M128" s="11"/>
      <c r="N128" s="11"/>
      <c r="O128" t="s" s="46">
        <v>782</v>
      </c>
    </row>
    <row r="129">
      <c r="A129" s="1"/>
      <c r="B129" t="s" s="44">
        <v>71</v>
      </c>
      <c r="C129" t="s" s="11">
        <v>127</v>
      </c>
      <c r="D129" t="s" s="11">
        <v>255</v>
      </c>
      <c r="E129" t="s" s="16">
        <v>294</v>
      </c>
      <c r="F129" s="45">
        <v>2</v>
      </c>
      <c r="G129" t="s" s="11">
        <v>393</v>
      </c>
      <c r="H129" t="s" s="11">
        <v>501</v>
      </c>
      <c r="I129" t="s" s="11">
        <v>561</v>
      </c>
      <c r="J129" t="s" s="16">
        <v>578</v>
      </c>
      <c r="K129" s="16"/>
      <c r="L129" t="s" s="51">
        <v>595</v>
      </c>
      <c r="M129" s="11"/>
      <c r="N129" t="s" s="11">
        <v>675</v>
      </c>
      <c r="O129" t="s" s="46">
        <v>783</v>
      </c>
    </row>
    <row r="130">
      <c r="A130" s="1"/>
      <c r="B130" t="s" s="44">
        <v>72</v>
      </c>
      <c r="C130" t="s" s="11">
        <v>127</v>
      </c>
      <c r="D130" t="s" s="11">
        <v>256</v>
      </c>
      <c r="E130" t="s" s="16">
        <v>293</v>
      </c>
      <c r="F130" s="45">
        <v>7</v>
      </c>
      <c r="G130" t="s" s="11">
        <v>394</v>
      </c>
      <c r="H130" t="s" s="11">
        <v>502</v>
      </c>
      <c r="I130" t="s" s="11">
        <v>529</v>
      </c>
      <c r="J130" t="s" s="16">
        <v>578</v>
      </c>
      <c r="K130" s="16"/>
      <c r="L130" t="s" s="51">
        <v>595</v>
      </c>
      <c r="M130" s="11"/>
      <c r="N130" s="11"/>
      <c r="O130" t="s" s="46">
        <v>784</v>
      </c>
    </row>
    <row r="131">
      <c r="A131" s="1"/>
      <c r="B131" t="s" s="44">
        <v>73</v>
      </c>
      <c r="C131" t="s" s="11">
        <v>127</v>
      </c>
      <c r="D131" t="s" s="11">
        <v>257</v>
      </c>
      <c r="E131" t="s" s="16">
        <v>293</v>
      </c>
      <c r="F131" s="45">
        <v>2</v>
      </c>
      <c r="G131" t="s" s="11">
        <v>395</v>
      </c>
      <c r="H131" t="s" s="11">
        <v>475</v>
      </c>
      <c r="I131" t="s" s="11">
        <v>529</v>
      </c>
      <c r="J131" t="s" s="16">
        <v>578</v>
      </c>
      <c r="K131" s="16"/>
      <c r="L131" t="s" s="48">
        <v>592</v>
      </c>
      <c r="M131" t="s" s="11">
        <v>620</v>
      </c>
      <c r="N131" s="11"/>
      <c r="O131" t="s" s="46">
        <v>785</v>
      </c>
    </row>
    <row r="132">
      <c r="A132" s="1"/>
      <c r="B132" t="s" s="44">
        <v>74</v>
      </c>
      <c r="C132" t="s" s="11">
        <v>127</v>
      </c>
      <c r="D132" t="s" s="11">
        <v>258</v>
      </c>
      <c r="E132" t="s" s="16">
        <v>294</v>
      </c>
      <c r="F132" s="45">
        <v>3</v>
      </c>
      <c r="G132" t="s" s="11">
        <v>396</v>
      </c>
      <c r="H132" t="s" s="11">
        <v>503</v>
      </c>
      <c r="I132" t="s" s="11">
        <v>529</v>
      </c>
      <c r="J132" t="s" s="16">
        <v>578</v>
      </c>
      <c r="K132" s="16"/>
      <c r="L132" t="s" s="51">
        <v>595</v>
      </c>
      <c r="M132" s="11"/>
      <c r="N132" s="11"/>
      <c r="O132" t="s" s="46">
        <v>786</v>
      </c>
    </row>
    <row r="133">
      <c r="A133" s="1"/>
      <c r="B133" t="s" s="44">
        <v>75</v>
      </c>
      <c r="C133" t="s" s="11">
        <v>127</v>
      </c>
      <c r="D133" t="s" s="11">
        <v>259</v>
      </c>
      <c r="E133" t="s" s="16">
        <v>293</v>
      </c>
      <c r="F133" s="45">
        <v>2</v>
      </c>
      <c r="G133" t="s" s="11">
        <v>397</v>
      </c>
      <c r="H133" t="s" s="11">
        <v>504</v>
      </c>
      <c r="I133" t="s" s="11">
        <v>529</v>
      </c>
      <c r="J133" t="s" s="16">
        <v>578</v>
      </c>
      <c r="K133" t="s" s="16">
        <v>582</v>
      </c>
      <c r="L133" t="s" s="48">
        <v>592</v>
      </c>
      <c r="M133" t="s" s="11">
        <v>624</v>
      </c>
      <c r="N133" s="11"/>
      <c r="O133" t="s" s="46">
        <v>787</v>
      </c>
    </row>
    <row r="134">
      <c r="A134" s="1"/>
      <c r="B134" t="s" s="44">
        <v>76</v>
      </c>
      <c r="C134" t="s" s="11">
        <v>127</v>
      </c>
      <c r="D134" t="s" s="11">
        <v>256</v>
      </c>
      <c r="E134" t="s" s="16">
        <v>293</v>
      </c>
      <c r="F134" s="45">
        <v>7</v>
      </c>
      <c r="G134" t="s" s="11">
        <v>398</v>
      </c>
      <c r="H134" t="s" s="11">
        <v>502</v>
      </c>
      <c r="I134" t="s" s="11">
        <v>529</v>
      </c>
      <c r="J134" t="s" s="16">
        <v>578</v>
      </c>
      <c r="K134" s="16"/>
      <c r="L134" t="s" s="51">
        <v>595</v>
      </c>
      <c r="M134" t="s" s="11">
        <v>625</v>
      </c>
      <c r="N134" t="s" s="11">
        <v>676</v>
      </c>
      <c r="O134" t="s" s="46">
        <v>788</v>
      </c>
    </row>
    <row r="135">
      <c r="A135" s="1"/>
      <c r="B135" t="s" s="44">
        <v>77</v>
      </c>
      <c r="C135" t="s" s="11">
        <v>127</v>
      </c>
      <c r="D135" t="s" s="11">
        <v>260</v>
      </c>
      <c r="E135" t="s" s="16">
        <v>293</v>
      </c>
      <c r="F135" s="45">
        <v>8</v>
      </c>
      <c r="G135" t="s" s="11">
        <v>399</v>
      </c>
      <c r="H135" s="53">
        <v>46037</v>
      </c>
      <c r="I135" t="s" s="11">
        <v>562</v>
      </c>
      <c r="J135" t="s" s="16">
        <v>578</v>
      </c>
      <c r="K135" s="16"/>
      <c r="L135" t="s" s="48">
        <v>592</v>
      </c>
      <c r="M135" s="11"/>
      <c r="N135" t="s" s="11">
        <v>677</v>
      </c>
      <c r="O135" t="s" s="46">
        <v>789</v>
      </c>
    </row>
    <row r="136">
      <c r="A136" s="1"/>
      <c r="B136" t="s" s="44">
        <v>78</v>
      </c>
      <c r="C136" t="s" s="11">
        <v>128</v>
      </c>
      <c r="D136" t="s" s="11">
        <v>261</v>
      </c>
      <c r="E136" t="s" s="16">
        <v>293</v>
      </c>
      <c r="F136" s="45">
        <v>2</v>
      </c>
      <c r="G136" t="s" s="11">
        <v>400</v>
      </c>
      <c r="H136" t="s" s="11">
        <v>475</v>
      </c>
      <c r="I136" t="s" s="11">
        <v>529</v>
      </c>
      <c r="J136" t="s" s="16">
        <v>582</v>
      </c>
      <c r="K136" t="s" s="16">
        <v>586</v>
      </c>
      <c r="L136" t="s" s="48">
        <v>592</v>
      </c>
      <c r="M136" s="11"/>
      <c r="N136" s="11"/>
      <c r="O136" t="s" s="46">
        <v>790</v>
      </c>
    </row>
    <row r="137">
      <c r="A137" s="1"/>
      <c r="B137" t="s" s="44">
        <v>79</v>
      </c>
      <c r="C137" t="s" s="11">
        <v>128</v>
      </c>
      <c r="D137" t="s" s="11">
        <v>262</v>
      </c>
      <c r="E137" t="s" s="16">
        <v>293</v>
      </c>
      <c r="F137" s="45">
        <v>2</v>
      </c>
      <c r="G137" t="s" s="11">
        <v>401</v>
      </c>
      <c r="H137" t="s" s="11">
        <v>475</v>
      </c>
      <c r="I137" t="s" s="11">
        <v>529</v>
      </c>
      <c r="J137" t="s" s="16">
        <v>582</v>
      </c>
      <c r="K137" t="s" s="16">
        <v>588</v>
      </c>
      <c r="L137" t="s" s="48">
        <v>592</v>
      </c>
      <c r="M137" t="s" s="11">
        <v>612</v>
      </c>
      <c r="N137" t="s" s="11">
        <v>678</v>
      </c>
      <c r="O137" t="s" s="46">
        <v>791</v>
      </c>
    </row>
    <row r="138">
      <c r="A138" s="1"/>
      <c r="B138" t="s" s="44">
        <v>80</v>
      </c>
      <c r="C138" t="s" s="11">
        <v>128</v>
      </c>
      <c r="D138" t="s" s="11">
        <v>263</v>
      </c>
      <c r="E138" t="s" s="16">
        <v>293</v>
      </c>
      <c r="F138" s="45">
        <v>1</v>
      </c>
      <c r="G138" t="s" s="11">
        <v>402</v>
      </c>
      <c r="H138" t="s" s="11">
        <v>506</v>
      </c>
      <c r="I138" t="s" s="11">
        <v>531</v>
      </c>
      <c r="J138" t="s" s="16">
        <v>582</v>
      </c>
      <c r="K138" s="16"/>
      <c r="L138" t="s" s="49">
        <v>593</v>
      </c>
      <c r="M138" s="11"/>
      <c r="N138" t="s" s="11">
        <v>679</v>
      </c>
      <c r="O138" t="s" s="46">
        <v>792</v>
      </c>
    </row>
    <row r="139">
      <c r="A139" s="1"/>
      <c r="B139" t="s" s="44">
        <v>81</v>
      </c>
      <c r="C139" t="s" s="11">
        <v>128</v>
      </c>
      <c r="D139" t="s" s="11">
        <v>264</v>
      </c>
      <c r="E139" t="s" s="16">
        <v>293</v>
      </c>
      <c r="F139" s="45">
        <v>2</v>
      </c>
      <c r="G139" t="s" s="11">
        <v>403</v>
      </c>
      <c r="H139" t="s" s="11">
        <v>475</v>
      </c>
      <c r="I139" t="s" s="11">
        <v>529</v>
      </c>
      <c r="J139" t="s" s="16">
        <v>582</v>
      </c>
      <c r="K139" t="s" s="16">
        <v>579</v>
      </c>
      <c r="L139" t="s" s="48">
        <v>592</v>
      </c>
      <c r="M139" t="s" s="11">
        <v>626</v>
      </c>
      <c r="N139" s="11"/>
      <c r="O139" t="s" s="46">
        <v>793</v>
      </c>
    </row>
    <row r="140">
      <c r="A140" s="1"/>
      <c r="B140" t="s" s="44">
        <v>82</v>
      </c>
      <c r="C140" t="s" s="11">
        <v>128</v>
      </c>
      <c r="D140" t="s" s="11">
        <v>265</v>
      </c>
      <c r="E140" t="s" s="16">
        <v>294</v>
      </c>
      <c r="F140" s="45">
        <v>1</v>
      </c>
      <c r="G140" t="s" s="11">
        <v>404</v>
      </c>
      <c r="H140" t="s" s="11">
        <v>507</v>
      </c>
      <c r="I140" t="s" s="11">
        <v>529</v>
      </c>
      <c r="J140" t="s" s="16">
        <v>582</v>
      </c>
      <c r="K140" t="s" s="16">
        <v>580</v>
      </c>
      <c r="L140" t="s" s="49">
        <v>593</v>
      </c>
      <c r="M140" s="11"/>
      <c r="N140" s="11"/>
      <c r="O140" t="s" s="46">
        <v>794</v>
      </c>
    </row>
    <row r="141">
      <c r="A141" s="1"/>
      <c r="B141" t="s" s="44">
        <v>83</v>
      </c>
      <c r="C141" t="s" s="11">
        <v>128</v>
      </c>
      <c r="D141" t="s" s="11">
        <v>266</v>
      </c>
      <c r="E141" t="s" s="16">
        <v>293</v>
      </c>
      <c r="F141" s="45">
        <v>2</v>
      </c>
      <c r="G141" t="s" s="11">
        <v>405</v>
      </c>
      <c r="H141" t="s" s="11">
        <v>475</v>
      </c>
      <c r="I141" t="s" s="11">
        <v>563</v>
      </c>
      <c r="J141" t="s" s="16">
        <v>584</v>
      </c>
      <c r="K141" t="s" s="16">
        <v>582</v>
      </c>
      <c r="L141" t="s" s="48">
        <v>592</v>
      </c>
      <c r="M141" t="s" s="11">
        <v>627</v>
      </c>
      <c r="N141" s="11"/>
      <c r="O141" t="s" s="46">
        <v>795</v>
      </c>
    </row>
    <row r="142">
      <c r="A142" s="1"/>
      <c r="B142" t="s" s="44">
        <v>84</v>
      </c>
      <c r="C142" t="s" s="11">
        <v>128</v>
      </c>
      <c r="D142" t="s" s="11">
        <v>267</v>
      </c>
      <c r="E142" t="s" s="16">
        <v>293</v>
      </c>
      <c r="F142" s="45">
        <v>70</v>
      </c>
      <c r="G142" t="s" s="11">
        <v>406</v>
      </c>
      <c r="H142" t="s" s="11">
        <v>508</v>
      </c>
      <c r="I142" t="s" s="11">
        <v>564</v>
      </c>
      <c r="J142" t="s" s="16">
        <v>588</v>
      </c>
      <c r="K142" t="s" s="16">
        <v>582</v>
      </c>
      <c r="L142" t="s" s="48">
        <v>592</v>
      </c>
      <c r="M142" t="s" s="11">
        <v>628</v>
      </c>
      <c r="N142" t="s" s="11">
        <v>680</v>
      </c>
      <c r="O142" t="s" s="46">
        <v>796</v>
      </c>
    </row>
    <row r="143">
      <c r="A143" s="1"/>
      <c r="B143" t="s" s="44">
        <v>85</v>
      </c>
      <c r="C143" t="s" s="11">
        <v>128</v>
      </c>
      <c r="D143" t="s" s="11">
        <v>268</v>
      </c>
      <c r="E143" t="s" s="16">
        <v>293</v>
      </c>
      <c r="F143" s="45">
        <v>6</v>
      </c>
      <c r="G143" t="s" s="11">
        <v>407</v>
      </c>
      <c r="H143" s="53">
        <v>45877</v>
      </c>
      <c r="I143" t="s" s="11">
        <v>565</v>
      </c>
      <c r="J143" t="s" s="16">
        <v>588</v>
      </c>
      <c r="K143" s="16"/>
      <c r="L143" t="s" s="48">
        <v>592</v>
      </c>
      <c r="M143" t="s" s="11">
        <v>629</v>
      </c>
      <c r="N143" s="11"/>
      <c r="O143" t="s" s="46">
        <v>797</v>
      </c>
    </row>
    <row r="144">
      <c r="A144" s="1"/>
      <c r="B144" t="s" s="44">
        <v>86</v>
      </c>
      <c r="C144" t="s" s="11">
        <v>128</v>
      </c>
      <c r="D144" t="s" s="11">
        <v>269</v>
      </c>
      <c r="E144" t="s" s="16">
        <v>293</v>
      </c>
      <c r="F144" s="45">
        <v>6</v>
      </c>
      <c r="G144" t="s" s="11">
        <v>408</v>
      </c>
      <c r="H144" s="53">
        <v>45623</v>
      </c>
      <c r="I144" t="s" s="11">
        <v>566</v>
      </c>
      <c r="J144" t="s" s="16">
        <v>588</v>
      </c>
      <c r="K144" s="16"/>
      <c r="L144" t="s" s="48">
        <v>592</v>
      </c>
      <c r="M144" s="11"/>
      <c r="N144" t="s" s="11">
        <v>681</v>
      </c>
      <c r="O144" t="s" s="46">
        <v>798</v>
      </c>
    </row>
    <row r="145">
      <c r="A145" s="1"/>
      <c r="B145" t="s" s="44">
        <v>87</v>
      </c>
      <c r="C145" t="s" s="11">
        <v>128</v>
      </c>
      <c r="D145" t="s" s="11">
        <v>270</v>
      </c>
      <c r="E145" t="s" s="16">
        <v>293</v>
      </c>
      <c r="F145" s="45">
        <v>2</v>
      </c>
      <c r="G145" t="s" s="11">
        <v>409</v>
      </c>
      <c r="H145" t="s" s="11">
        <v>511</v>
      </c>
      <c r="I145" t="s" s="11">
        <v>567</v>
      </c>
      <c r="J145" t="s" s="16">
        <v>588</v>
      </c>
      <c r="K145" s="16"/>
      <c r="L145" t="s" s="51">
        <v>595</v>
      </c>
      <c r="M145" t="s" s="11">
        <v>604</v>
      </c>
      <c r="N145" t="s" s="11">
        <v>682</v>
      </c>
      <c r="O145" t="s" s="46">
        <v>799</v>
      </c>
    </row>
    <row r="146">
      <c r="A146" s="1"/>
      <c r="B146" t="s" s="44">
        <v>88</v>
      </c>
      <c r="C146" t="s" s="11">
        <v>128</v>
      </c>
      <c r="D146" t="s" s="11">
        <v>271</v>
      </c>
      <c r="E146" t="s" s="16">
        <v>293</v>
      </c>
      <c r="F146" s="45">
        <v>8</v>
      </c>
      <c r="G146" t="s" s="11">
        <v>410</v>
      </c>
      <c r="H146" s="53">
        <v>46157</v>
      </c>
      <c r="I146" t="s" s="11">
        <v>533</v>
      </c>
      <c r="J146" t="s" s="16">
        <v>582</v>
      </c>
      <c r="K146" t="s" s="16">
        <v>588</v>
      </c>
      <c r="L146" t="s" s="49">
        <v>593</v>
      </c>
      <c r="M146" s="11"/>
      <c r="N146" s="11"/>
      <c r="O146" t="s" s="46">
        <v>800</v>
      </c>
    </row>
    <row r="147">
      <c r="A147" s="1"/>
      <c r="B147" t="s" s="44">
        <v>89</v>
      </c>
      <c r="C147" t="s" s="11">
        <v>129</v>
      </c>
      <c r="D147" t="s" s="11">
        <v>272</v>
      </c>
      <c r="E147" t="s" s="16">
        <v>293</v>
      </c>
      <c r="F147" s="45">
        <v>6</v>
      </c>
      <c r="G147" t="s" s="11">
        <v>411</v>
      </c>
      <c r="H147" s="53">
        <v>45980</v>
      </c>
      <c r="I147" t="s" s="11">
        <v>537</v>
      </c>
      <c r="J147" t="s" s="16">
        <v>583</v>
      </c>
      <c r="K147" t="s" s="16">
        <v>577</v>
      </c>
      <c r="L147" t="s" s="50">
        <v>594</v>
      </c>
      <c r="M147" s="11"/>
      <c r="N147" s="11"/>
      <c r="O147" t="s" s="46">
        <v>801</v>
      </c>
    </row>
    <row r="148">
      <c r="A148" s="1"/>
      <c r="B148" t="s" s="44">
        <v>90</v>
      </c>
      <c r="C148" t="s" s="11">
        <v>129</v>
      </c>
      <c r="D148" t="s" s="11">
        <v>273</v>
      </c>
      <c r="E148" t="s" s="16">
        <v>293</v>
      </c>
      <c r="F148" s="45">
        <v>6</v>
      </c>
      <c r="G148" t="s" s="11">
        <v>412</v>
      </c>
      <c r="H148" s="53">
        <v>46071</v>
      </c>
      <c r="I148" t="s" s="11">
        <v>537</v>
      </c>
      <c r="J148" t="s" s="16">
        <v>583</v>
      </c>
      <c r="K148" t="s" s="16">
        <v>577</v>
      </c>
      <c r="L148" t="s" s="50">
        <v>594</v>
      </c>
      <c r="M148" s="11"/>
      <c r="N148" s="11"/>
      <c r="O148" t="s" s="46">
        <v>802</v>
      </c>
    </row>
    <row r="149">
      <c r="A149" s="1"/>
      <c r="B149" t="s" s="44">
        <v>91</v>
      </c>
      <c r="C149" t="s" s="11">
        <v>129</v>
      </c>
      <c r="D149" t="s" s="11">
        <v>274</v>
      </c>
      <c r="E149" t="s" s="16">
        <v>293</v>
      </c>
      <c r="F149" s="45">
        <v>6</v>
      </c>
      <c r="G149" t="s" s="11">
        <v>413</v>
      </c>
      <c r="H149" s="53">
        <v>46162</v>
      </c>
      <c r="I149" t="s" s="11">
        <v>537</v>
      </c>
      <c r="J149" t="s" s="16">
        <v>583</v>
      </c>
      <c r="K149" t="s" s="16">
        <v>577</v>
      </c>
      <c r="L149" t="s" s="49">
        <v>593</v>
      </c>
      <c r="M149" t="s" s="11">
        <v>630</v>
      </c>
      <c r="N149" t="s" s="11">
        <v>683</v>
      </c>
      <c r="O149" t="s" s="46">
        <v>803</v>
      </c>
    </row>
    <row r="150">
      <c r="A150" s="1"/>
      <c r="B150" t="s" s="44">
        <v>92</v>
      </c>
      <c r="C150" t="s" s="11">
        <v>129</v>
      </c>
      <c r="D150" t="s" s="11">
        <v>275</v>
      </c>
      <c r="E150" t="s" s="16">
        <v>293</v>
      </c>
      <c r="F150" s="45">
        <v>5</v>
      </c>
      <c r="G150" t="s" s="11">
        <v>414</v>
      </c>
      <c r="H150" t="s" s="11">
        <v>515</v>
      </c>
      <c r="I150" t="s" s="11">
        <v>531</v>
      </c>
      <c r="J150" t="s" s="16">
        <v>582</v>
      </c>
      <c r="K150" t="s" s="16">
        <v>577</v>
      </c>
      <c r="L150" t="s" s="51">
        <v>595</v>
      </c>
      <c r="M150" s="11"/>
      <c r="N150" t="s" s="11">
        <v>684</v>
      </c>
      <c r="O150" t="s" s="46">
        <v>804</v>
      </c>
    </row>
    <row r="151">
      <c r="A151" s="1"/>
      <c r="B151" t="s" s="44">
        <v>93</v>
      </c>
      <c r="C151" t="s" s="11">
        <v>129</v>
      </c>
      <c r="D151" t="s" s="11">
        <v>276</v>
      </c>
      <c r="E151" t="s" s="16">
        <v>293</v>
      </c>
      <c r="F151" s="45">
        <v>2</v>
      </c>
      <c r="G151" t="s" s="11">
        <v>415</v>
      </c>
      <c r="H151" t="s" s="11">
        <v>516</v>
      </c>
      <c r="I151" t="s" s="11">
        <v>568</v>
      </c>
      <c r="J151" t="s" s="16">
        <v>582</v>
      </c>
      <c r="K151" t="s" s="16">
        <v>577</v>
      </c>
      <c r="L151" t="s" s="48">
        <v>592</v>
      </c>
      <c r="M151" s="11"/>
      <c r="N151" s="11"/>
      <c r="O151" t="s" s="46">
        <v>805</v>
      </c>
    </row>
    <row r="152">
      <c r="A152" s="1"/>
      <c r="B152" t="s" s="44">
        <v>94</v>
      </c>
      <c r="C152" t="s" s="11">
        <v>129</v>
      </c>
      <c r="D152" t="s" s="11">
        <v>274</v>
      </c>
      <c r="E152" t="s" s="16">
        <v>293</v>
      </c>
      <c r="F152" s="45">
        <v>6</v>
      </c>
      <c r="G152" t="s" s="11">
        <v>416</v>
      </c>
      <c r="H152" s="53">
        <v>46162</v>
      </c>
      <c r="I152" t="s" s="11">
        <v>537</v>
      </c>
      <c r="J152" t="s" s="16">
        <v>583</v>
      </c>
      <c r="K152" t="s" s="16">
        <v>577</v>
      </c>
      <c r="L152" t="s" s="49">
        <v>593</v>
      </c>
      <c r="M152" t="s" s="11">
        <v>631</v>
      </c>
      <c r="N152" t="s" s="11">
        <v>685</v>
      </c>
      <c r="O152" t="s" s="46">
        <v>806</v>
      </c>
    </row>
    <row r="153">
      <c r="A153" s="1"/>
      <c r="B153" t="s" s="44">
        <v>95</v>
      </c>
      <c r="C153" t="s" s="11">
        <v>129</v>
      </c>
      <c r="D153" t="s" s="11">
        <v>277</v>
      </c>
      <c r="E153" t="s" s="16">
        <v>293</v>
      </c>
      <c r="F153" s="45">
        <v>6</v>
      </c>
      <c r="G153" t="s" s="11">
        <v>417</v>
      </c>
      <c r="H153" t="s" s="11">
        <v>515</v>
      </c>
      <c r="I153" t="s" s="11">
        <v>531</v>
      </c>
      <c r="J153" t="s" s="16">
        <v>582</v>
      </c>
      <c r="K153" t="s" s="16">
        <v>577</v>
      </c>
      <c r="L153" t="s" s="51">
        <v>595</v>
      </c>
      <c r="M153" t="s" s="11">
        <v>632</v>
      </c>
      <c r="N153" s="11"/>
      <c r="O153" t="s" s="46">
        <v>807</v>
      </c>
    </row>
    <row r="154">
      <c r="A154" s="1"/>
      <c r="B154" t="s" s="44">
        <v>96</v>
      </c>
      <c r="C154" t="s" s="11">
        <v>130</v>
      </c>
      <c r="D154" t="s" s="11">
        <v>278</v>
      </c>
      <c r="E154" t="s" s="16">
        <v>293</v>
      </c>
      <c r="F154" s="45">
        <v>4</v>
      </c>
      <c r="G154" t="s" s="11">
        <v>418</v>
      </c>
      <c r="H154" t="s" s="11">
        <v>475</v>
      </c>
      <c r="I154" t="s" s="11">
        <v>569</v>
      </c>
      <c r="J154" t="s" s="16">
        <v>577</v>
      </c>
      <c r="K154" s="16"/>
      <c r="L154" t="s" s="48">
        <v>592</v>
      </c>
      <c r="M154" t="s" s="11">
        <v>604</v>
      </c>
      <c r="N154" s="11"/>
      <c r="O154" t="s" s="46">
        <v>808</v>
      </c>
    </row>
    <row r="155">
      <c r="A155" s="1"/>
      <c r="B155" t="s" s="44">
        <v>97</v>
      </c>
      <c r="C155" t="s" s="11">
        <v>130</v>
      </c>
      <c r="D155" t="s" s="11">
        <v>279</v>
      </c>
      <c r="E155" t="s" s="16">
        <v>293</v>
      </c>
      <c r="F155" s="45">
        <v>36</v>
      </c>
      <c r="G155" t="s" s="11">
        <v>419</v>
      </c>
      <c r="H155" t="s" s="11">
        <v>475</v>
      </c>
      <c r="I155" t="s" s="11">
        <v>569</v>
      </c>
      <c r="J155" t="s" s="16">
        <v>577</v>
      </c>
      <c r="K155" t="s" s="16">
        <v>583</v>
      </c>
      <c r="L155" t="s" s="48">
        <v>592</v>
      </c>
      <c r="M155" s="11"/>
      <c r="N155" t="s" s="11">
        <v>686</v>
      </c>
      <c r="O155" t="s" s="46">
        <v>809</v>
      </c>
    </row>
    <row r="156">
      <c r="A156" s="1"/>
      <c r="B156" t="s" s="44">
        <v>98</v>
      </c>
      <c r="C156" t="s" s="11">
        <v>130</v>
      </c>
      <c r="D156" t="s" s="11">
        <v>280</v>
      </c>
      <c r="E156" t="s" s="16">
        <v>293</v>
      </c>
      <c r="F156" s="45">
        <v>36</v>
      </c>
      <c r="G156" t="s" s="11">
        <v>420</v>
      </c>
      <c r="H156" t="s" s="11">
        <v>475</v>
      </c>
      <c r="I156" t="s" s="11">
        <v>570</v>
      </c>
      <c r="J156" t="s" s="16">
        <v>577</v>
      </c>
      <c r="K156" t="s" s="16">
        <v>583</v>
      </c>
      <c r="L156" t="s" s="48">
        <v>592</v>
      </c>
      <c r="M156" t="s" s="11">
        <v>633</v>
      </c>
      <c r="N156" t="s" s="11">
        <v>687</v>
      </c>
      <c r="O156" t="s" s="46">
        <v>810</v>
      </c>
    </row>
    <row r="157">
      <c r="A157" s="1"/>
      <c r="B157" t="s" s="44">
        <v>99</v>
      </c>
      <c r="C157" t="s" s="11">
        <v>130</v>
      </c>
      <c r="D157" t="s" s="11">
        <v>281</v>
      </c>
      <c r="E157" t="s" s="16">
        <v>293</v>
      </c>
      <c r="F157" s="45">
        <v>21</v>
      </c>
      <c r="G157" t="s" s="11">
        <v>421</v>
      </c>
      <c r="H157" t="s" s="11">
        <v>517</v>
      </c>
      <c r="I157" t="s" s="11">
        <v>571</v>
      </c>
      <c r="J157" t="s" s="16">
        <v>583</v>
      </c>
      <c r="K157" s="16"/>
      <c r="L157" t="s" s="49">
        <v>593</v>
      </c>
      <c r="M157" t="s" s="11">
        <v>634</v>
      </c>
      <c r="N157" t="s" s="11">
        <v>688</v>
      </c>
      <c r="O157" t="s" s="46">
        <v>811</v>
      </c>
    </row>
    <row r="158">
      <c r="A158" s="1"/>
      <c r="B158" t="s" s="44">
        <v>100</v>
      </c>
      <c r="C158" t="s" s="11">
        <v>130</v>
      </c>
      <c r="D158" t="s" s="11">
        <v>282</v>
      </c>
      <c r="E158" t="s" s="16">
        <v>293</v>
      </c>
      <c r="F158" s="45">
        <v>3</v>
      </c>
      <c r="G158" t="s" s="11">
        <v>422</v>
      </c>
      <c r="H158" t="s" s="11">
        <v>518</v>
      </c>
      <c r="I158" t="s" s="11">
        <v>572</v>
      </c>
      <c r="J158" t="s" s="16">
        <v>579</v>
      </c>
      <c r="K158" t="s" s="16">
        <v>581</v>
      </c>
      <c r="L158" t="s" s="49">
        <v>593</v>
      </c>
      <c r="M158" t="s" s="11">
        <v>635</v>
      </c>
      <c r="N158" s="11"/>
      <c r="O158" t="s" s="46">
        <v>812</v>
      </c>
    </row>
    <row r="159">
      <c r="A159" s="1"/>
      <c r="B159" t="s" s="44">
        <v>101</v>
      </c>
      <c r="C159" t="s" s="11">
        <v>130</v>
      </c>
      <c r="D159" t="s" s="11">
        <v>283</v>
      </c>
      <c r="E159" t="s" s="16">
        <v>293</v>
      </c>
      <c r="F159" s="45">
        <v>3</v>
      </c>
      <c r="G159" t="s" s="11">
        <v>423</v>
      </c>
      <c r="H159" t="s" s="11">
        <v>519</v>
      </c>
      <c r="I159" t="s" s="11">
        <v>556</v>
      </c>
      <c r="J159" t="s" s="16">
        <v>580</v>
      </c>
      <c r="K159" t="s" s="16">
        <v>581</v>
      </c>
      <c r="L159" t="s" s="49">
        <v>593</v>
      </c>
      <c r="M159" t="s" s="11">
        <v>635</v>
      </c>
      <c r="N159" s="11"/>
      <c r="O159" t="s" s="46">
        <v>813</v>
      </c>
    </row>
    <row r="160">
      <c r="A160" s="1"/>
      <c r="B160" t="s" s="44">
        <v>102</v>
      </c>
      <c r="C160" t="s" s="11">
        <v>130</v>
      </c>
      <c r="D160" t="s" s="11">
        <v>284</v>
      </c>
      <c r="E160" t="s" s="16">
        <v>293</v>
      </c>
      <c r="F160" s="45">
        <v>36</v>
      </c>
      <c r="G160" t="s" s="11">
        <v>424</v>
      </c>
      <c r="H160" t="s" s="11">
        <v>475</v>
      </c>
      <c r="I160" t="s" s="11">
        <v>569</v>
      </c>
      <c r="J160" t="s" s="16">
        <v>577</v>
      </c>
      <c r="K160" s="16"/>
      <c r="L160" t="s" s="48">
        <v>592</v>
      </c>
      <c r="M160" t="s" s="11">
        <v>636</v>
      </c>
      <c r="N160" t="s" s="11">
        <v>689</v>
      </c>
      <c r="O160" t="s" s="46">
        <v>814</v>
      </c>
    </row>
    <row r="161">
      <c r="A161" s="1"/>
      <c r="B161" t="s" s="44">
        <v>103</v>
      </c>
      <c r="C161" t="s" s="11">
        <v>130</v>
      </c>
      <c r="D161" t="s" s="11">
        <v>285</v>
      </c>
      <c r="E161" t="s" s="16">
        <v>293</v>
      </c>
      <c r="F161" s="45">
        <v>6</v>
      </c>
      <c r="G161" t="s" s="11">
        <v>425</v>
      </c>
      <c r="H161" s="53">
        <v>46185</v>
      </c>
      <c r="I161" t="s" s="11">
        <v>569</v>
      </c>
      <c r="J161" t="s" s="16">
        <v>577</v>
      </c>
      <c r="K161" s="16"/>
      <c r="L161" t="s" s="50">
        <v>594</v>
      </c>
      <c r="M161" s="11"/>
      <c r="N161" t="s" s="11">
        <v>690</v>
      </c>
      <c r="O161" t="s" s="46">
        <v>815</v>
      </c>
    </row>
    <row r="162">
      <c r="A162" s="1"/>
      <c r="B162" t="s" s="44">
        <v>104</v>
      </c>
      <c r="C162" t="s" s="11">
        <v>130</v>
      </c>
      <c r="D162" t="s" s="11">
        <v>286</v>
      </c>
      <c r="E162" t="s" s="16">
        <v>293</v>
      </c>
      <c r="F162" s="45">
        <v>8</v>
      </c>
      <c r="G162" t="s" s="11">
        <v>426</v>
      </c>
      <c r="H162" t="s" s="11">
        <v>521</v>
      </c>
      <c r="I162" t="s" s="11">
        <v>528</v>
      </c>
      <c r="J162" t="s" s="16">
        <v>577</v>
      </c>
      <c r="K162" t="s" s="16">
        <v>582</v>
      </c>
      <c r="L162" t="s" s="48">
        <v>592</v>
      </c>
      <c r="M162" t="s" s="11">
        <v>637</v>
      </c>
      <c r="N162" s="11"/>
      <c r="O162" t="s" s="46">
        <v>816</v>
      </c>
    </row>
    <row r="163">
      <c r="A163" s="1"/>
      <c r="B163" t="s" s="44">
        <v>105</v>
      </c>
      <c r="C163" t="s" s="11">
        <v>130</v>
      </c>
      <c r="D163" t="s" s="11">
        <v>287</v>
      </c>
      <c r="E163" t="s" s="16">
        <v>293</v>
      </c>
      <c r="F163" s="45">
        <v>4</v>
      </c>
      <c r="G163" t="s" s="11">
        <v>427</v>
      </c>
      <c r="H163" s="53">
        <v>46197</v>
      </c>
      <c r="I163" t="s" s="11">
        <v>573</v>
      </c>
      <c r="J163" t="s" s="16">
        <v>588</v>
      </c>
      <c r="K163" t="s" s="16">
        <v>577</v>
      </c>
      <c r="L163" t="s" s="49">
        <v>593</v>
      </c>
      <c r="M163" t="s" s="11">
        <v>638</v>
      </c>
      <c r="N163" s="11"/>
      <c r="O163" t="s" s="46">
        <v>817</v>
      </c>
    </row>
    <row r="164">
      <c r="A164" s="1"/>
      <c r="B164" t="s" s="44">
        <v>106</v>
      </c>
      <c r="C164" t="s" s="11">
        <v>131</v>
      </c>
      <c r="D164" t="s" s="11">
        <v>288</v>
      </c>
      <c r="E164" t="s" s="16">
        <v>294</v>
      </c>
      <c r="F164" s="45">
        <v>5</v>
      </c>
      <c r="G164" t="s" s="11">
        <v>428</v>
      </c>
      <c r="H164" t="s" s="11">
        <v>523</v>
      </c>
      <c r="I164" t="s" s="11">
        <v>569</v>
      </c>
      <c r="J164" t="s" s="16">
        <v>577</v>
      </c>
      <c r="K164" s="16"/>
      <c r="L164" t="s" s="49">
        <v>593</v>
      </c>
      <c r="M164" s="11"/>
      <c r="N164" t="s" s="11">
        <v>691</v>
      </c>
      <c r="O164" t="s" s="46">
        <v>818</v>
      </c>
    </row>
    <row r="165">
      <c r="A165" s="1"/>
      <c r="B165" t="s" s="44">
        <v>107</v>
      </c>
      <c r="C165" t="s" s="11">
        <v>131</v>
      </c>
      <c r="D165" t="s" s="11">
        <v>289</v>
      </c>
      <c r="E165" t="s" s="16">
        <v>294</v>
      </c>
      <c r="F165" s="45">
        <v>3</v>
      </c>
      <c r="G165" t="s" s="11">
        <v>429</v>
      </c>
      <c r="H165" t="s" s="11">
        <v>524</v>
      </c>
      <c r="I165" t="s" s="11">
        <v>543</v>
      </c>
      <c r="J165" t="s" s="16">
        <v>579</v>
      </c>
      <c r="K165" t="s" s="16">
        <v>580</v>
      </c>
      <c r="L165" t="s" s="48">
        <v>592</v>
      </c>
      <c r="M165" s="11"/>
      <c r="N165" s="11"/>
      <c r="O165" t="s" s="46">
        <v>819</v>
      </c>
    </row>
    <row r="166">
      <c r="A166" s="1"/>
      <c r="B166" t="s" s="44">
        <v>108</v>
      </c>
      <c r="C166" t="s" s="11">
        <v>131</v>
      </c>
      <c r="D166" t="s" s="11">
        <v>290</v>
      </c>
      <c r="E166" t="s" s="16">
        <v>293</v>
      </c>
      <c r="F166" s="45">
        <v>5</v>
      </c>
      <c r="G166" t="s" s="11">
        <v>430</v>
      </c>
      <c r="H166" s="53">
        <v>46199</v>
      </c>
      <c r="I166" t="s" s="11">
        <v>574</v>
      </c>
      <c r="J166" t="s" s="16">
        <v>589</v>
      </c>
      <c r="K166" t="s" s="16">
        <v>580</v>
      </c>
      <c r="L166" t="s" s="48">
        <v>592</v>
      </c>
      <c r="M166" s="11"/>
      <c r="N166" s="11"/>
      <c r="O166" t="s" s="46">
        <v>820</v>
      </c>
    </row>
    <row r="167">
      <c r="A167" s="1"/>
      <c r="B167" t="s" s="44">
        <v>109</v>
      </c>
      <c r="C167" t="s" s="11">
        <v>131</v>
      </c>
      <c r="D167" t="s" s="11">
        <v>291</v>
      </c>
      <c r="E167" t="s" s="16">
        <v>293</v>
      </c>
      <c r="F167" s="45">
        <v>5</v>
      </c>
      <c r="G167" t="s" s="11">
        <v>431</v>
      </c>
      <c r="H167" s="53">
        <v>46203</v>
      </c>
      <c r="I167" t="s" s="11">
        <v>575</v>
      </c>
      <c r="J167" t="s" s="16">
        <v>586</v>
      </c>
      <c r="K167" s="16"/>
      <c r="L167" t="s" s="48">
        <v>592</v>
      </c>
      <c r="M167" s="11"/>
      <c r="N167" s="11"/>
      <c r="O167" t="s" s="46">
        <v>821</v>
      </c>
    </row>
  </sheetData>
  <mergeCells count="1">
    <mergeCell ref="B4:O4"/>
  </mergeCells>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showGridLines="0" workbookViewId="0">
      <pane ySplit="6" topLeftCell="A7" activePane="bottomLeft" state="frozen"/>
      <selection pane="bottomLeft" activeCell="A1" sqref="A1"/>
    </sheetView>
  </sheetViews>
  <cols>
    <col min="1" max="1" width="2.21875" customWidth="1"/>
    <col min="2" max="2" width="4.50390625" customWidth="1"/>
    <col min="3" max="3" width="24.64453125" customWidth="1"/>
    <col min="4" max="4" width="43.7890625" customWidth="1"/>
    <col min="5" max="5" width="20.9296875" customWidth="1"/>
    <col min="6" max="6" width="24.64453125" customWidth="1"/>
    <col min="7" max="7" width="64.64453125" customWidth="1"/>
    <col min="8" max="8" width="18.9296875" customWidth="1"/>
    <col min="9" max="9" width="9.7890625" customWidth="1"/>
    <col min="10" max="10" width="38.07421875" customWidth="1"/>
  </cols>
  <sheetData>
    <row r="1">
      <c r="A1" s="1"/>
      <c r="B1" s="1"/>
      <c r="C1" s="1"/>
      <c r="D1" s="1"/>
      <c r="E1" s="1"/>
      <c r="F1" s="1"/>
      <c r="G1" s="1"/>
      <c r="H1" s="1"/>
      <c r="I1" s="1"/>
      <c r="J1" s="1"/>
    </row>
    <row r="2">
      <c r="A2" s="1"/>
      <c r="B2" t="s" s="2">
        <v>826</v>
      </c>
      <c r="C2" s="1"/>
      <c r="D2" s="1"/>
      <c r="E2" s="1"/>
      <c r="F2" s="1"/>
      <c r="G2" s="1"/>
      <c r="H2" s="1"/>
      <c r="I2" s="1"/>
      <c r="J2" s="1"/>
    </row>
    <row r="3">
      <c r="A3" s="1"/>
      <c r="B3" t="s" s="3">
        <v>1</v>
      </c>
      <c r="C3" s="1"/>
      <c r="D3" s="1"/>
      <c r="E3" s="1"/>
      <c r="F3" s="1"/>
      <c r="G3" s="1"/>
      <c r="H3" s="1"/>
      <c r="I3" s="1"/>
      <c r="J3" s="1"/>
    </row>
    <row r="4" ht="44" customHeight="1">
      <c r="A4" s="1"/>
      <c r="B4" t="s" s="4">
        <v>827</v>
      </c>
      <c r="C4" s="4"/>
      <c r="D4" s="4"/>
      <c r="E4" s="4"/>
      <c r="F4" s="4"/>
      <c r="G4" s="4"/>
      <c r="H4" s="4"/>
      <c r="I4" s="4"/>
      <c r="J4" s="4"/>
    </row>
    <row r="5">
      <c r="A5" s="1"/>
      <c r="B5" s="1"/>
      <c r="C5" s="1"/>
      <c r="D5" s="1"/>
      <c r="E5" s="1"/>
      <c r="F5" s="1"/>
      <c r="G5" s="1"/>
      <c r="H5" s="1"/>
      <c r="I5" s="1"/>
      <c r="J5" s="1"/>
    </row>
    <row r="6">
      <c r="A6" s="1"/>
      <c r="B6" t="s" s="13">
        <v>828</v>
      </c>
      <c r="C6" t="s" s="13">
        <v>897</v>
      </c>
      <c r="D6" t="s" s="13">
        <v>898</v>
      </c>
      <c r="E6" t="s" s="13">
        <v>967</v>
      </c>
      <c r="F6" t="s" s="13">
        <v>974</v>
      </c>
      <c r="G6" t="s" s="13">
        <v>1009</v>
      </c>
      <c r="H6" t="s" s="13">
        <v>1076</v>
      </c>
      <c r="I6" t="s" s="13">
        <v>1126</v>
      </c>
      <c r="J6" t="s" s="13">
        <v>692</v>
      </c>
    </row>
    <row r="7">
      <c r="A7" s="1"/>
      <c r="B7" t="s" s="41">
        <v>829</v>
      </c>
      <c r="C7" t="s" s="15">
        <v>583</v>
      </c>
      <c r="D7" t="s" s="8">
        <v>899</v>
      </c>
      <c r="E7" t="s" s="57">
        <v>968</v>
      </c>
      <c r="F7" t="s" s="8">
        <v>975</v>
      </c>
      <c r="G7" t="s" s="8">
        <v>1010</v>
      </c>
      <c r="H7" t="s" s="8">
        <v>1077</v>
      </c>
      <c r="I7" t="s" s="61">
        <v>1127</v>
      </c>
      <c r="J7" t="s" s="54">
        <v>1130</v>
      </c>
    </row>
    <row r="8">
      <c r="A8" s="1"/>
      <c r="B8" t="s" s="44">
        <v>830</v>
      </c>
      <c r="C8" t="s" s="16">
        <v>583</v>
      </c>
      <c r="D8" t="s" s="11">
        <v>900</v>
      </c>
      <c r="E8" t="s" s="51">
        <v>595</v>
      </c>
      <c r="F8" t="s" s="11">
        <v>976</v>
      </c>
      <c r="G8" t="s" s="11">
        <v>1011</v>
      </c>
      <c r="H8" t="s" s="11">
        <v>1078</v>
      </c>
      <c r="I8" t="s" s="51">
        <v>1127</v>
      </c>
      <c r="J8" t="s" s="55">
        <v>1131</v>
      </c>
    </row>
    <row r="9">
      <c r="A9" s="1"/>
      <c r="B9" t="s" s="44">
        <v>831</v>
      </c>
      <c r="C9" t="s" s="16">
        <v>583</v>
      </c>
      <c r="D9" t="s" s="11">
        <v>901</v>
      </c>
      <c r="E9" t="s" s="51">
        <v>595</v>
      </c>
      <c r="F9" t="s" s="56">
        <v>16</v>
      </c>
      <c r="G9" t="s" s="11">
        <v>1012</v>
      </c>
      <c r="H9" t="s" s="11">
        <v>1079</v>
      </c>
      <c r="I9" t="s" s="51">
        <v>1127</v>
      </c>
      <c r="J9" t="s" s="55">
        <v>710</v>
      </c>
    </row>
    <row r="10">
      <c r="A10" s="1"/>
      <c r="B10" t="s" s="44">
        <v>832</v>
      </c>
      <c r="C10" t="s" s="16">
        <v>583</v>
      </c>
      <c r="D10" t="s" s="11">
        <v>902</v>
      </c>
      <c r="E10" t="s" s="51">
        <v>595</v>
      </c>
      <c r="F10" t="s" s="56">
        <v>17</v>
      </c>
      <c r="G10" t="s" s="11">
        <v>1013</v>
      </c>
      <c r="H10" t="s" s="11">
        <v>1080</v>
      </c>
      <c r="I10" t="s" s="51">
        <v>1127</v>
      </c>
      <c r="J10" t="s" s="55">
        <v>711</v>
      </c>
    </row>
    <row r="11">
      <c r="A11" s="1"/>
      <c r="B11" t="s" s="44">
        <v>833</v>
      </c>
      <c r="C11" t="s" s="16">
        <v>583</v>
      </c>
      <c r="D11" t="s" s="11">
        <v>903</v>
      </c>
      <c r="E11" t="s" s="49">
        <v>968</v>
      </c>
      <c r="F11" t="s" s="56">
        <v>99</v>
      </c>
      <c r="G11" t="s" s="11">
        <v>1014</v>
      </c>
      <c r="H11" t="s" s="11">
        <v>1081</v>
      </c>
      <c r="I11" t="s" s="51">
        <v>1127</v>
      </c>
      <c r="J11" t="s" s="55">
        <v>811</v>
      </c>
    </row>
    <row r="12">
      <c r="A12" s="1"/>
      <c r="B12" t="s" s="44">
        <v>834</v>
      </c>
      <c r="C12" t="s" s="16">
        <v>583</v>
      </c>
      <c r="D12" t="s" s="11">
        <v>904</v>
      </c>
      <c r="E12" t="s" s="49">
        <v>968</v>
      </c>
      <c r="F12" t="s" s="11">
        <v>977</v>
      </c>
      <c r="G12" t="s" s="11">
        <v>1015</v>
      </c>
      <c r="H12" s="11"/>
      <c r="I12" t="s" s="51">
        <v>1127</v>
      </c>
      <c r="J12" t="s" s="55">
        <v>1132</v>
      </c>
    </row>
    <row r="13">
      <c r="A13" s="1"/>
      <c r="B13" t="s" s="44">
        <v>835</v>
      </c>
      <c r="C13" t="s" s="16">
        <v>583</v>
      </c>
      <c r="D13" t="s" s="11">
        <v>905</v>
      </c>
      <c r="E13" t="s" s="58">
        <v>969</v>
      </c>
      <c r="F13" s="11"/>
      <c r="G13" t="s" s="11">
        <v>1016</v>
      </c>
      <c r="H13" t="s" s="11">
        <v>1082</v>
      </c>
      <c r="I13" t="s" s="49">
        <v>1128</v>
      </c>
      <c r="J13" t="s" s="55">
        <v>1133</v>
      </c>
    </row>
    <row r="14">
      <c r="A14" s="1"/>
      <c r="B14" t="s" s="44">
        <v>836</v>
      </c>
      <c r="C14" t="s" s="16">
        <v>583</v>
      </c>
      <c r="D14" t="s" s="11">
        <v>906</v>
      </c>
      <c r="E14" t="s" s="52">
        <v>970</v>
      </c>
      <c r="F14" s="11"/>
      <c r="G14" t="s" s="11">
        <v>1017</v>
      </c>
      <c r="H14" t="s" s="11">
        <v>1083</v>
      </c>
      <c r="I14" t="s" s="49">
        <v>1128</v>
      </c>
      <c r="J14" t="s" s="55">
        <v>1134</v>
      </c>
    </row>
    <row r="15">
      <c r="A15" s="1"/>
      <c r="B15" t="s" s="44">
        <v>837</v>
      </c>
      <c r="C15" t="s" s="16">
        <v>583</v>
      </c>
      <c r="D15" t="s" s="11">
        <v>907</v>
      </c>
      <c r="E15" t="s" s="48">
        <v>971</v>
      </c>
      <c r="F15" t="s" s="11">
        <v>978</v>
      </c>
      <c r="G15" t="s" s="11">
        <v>1018</v>
      </c>
      <c r="H15" t="s" s="11">
        <v>1084</v>
      </c>
      <c r="I15" t="s" s="49">
        <v>1128</v>
      </c>
      <c r="J15" t="s" s="55">
        <v>1135</v>
      </c>
    </row>
    <row r="16">
      <c r="A16" s="1"/>
      <c r="B16" t="s" s="44">
        <v>838</v>
      </c>
      <c r="C16" t="s" s="16">
        <v>583</v>
      </c>
      <c r="D16" t="s" s="11">
        <v>908</v>
      </c>
      <c r="E16" t="s" s="48">
        <v>971</v>
      </c>
      <c r="F16" t="s" s="56">
        <v>19</v>
      </c>
      <c r="G16" t="s" s="11">
        <v>1019</v>
      </c>
      <c r="H16" t="s" s="11">
        <v>1085</v>
      </c>
      <c r="I16" t="s" s="50">
        <v>1129</v>
      </c>
      <c r="J16" t="s" s="55">
        <v>713</v>
      </c>
    </row>
    <row r="17">
      <c r="A17" s="1"/>
      <c r="B17" t="s" s="44">
        <v>839</v>
      </c>
      <c r="C17" t="s" s="16">
        <v>583</v>
      </c>
      <c r="D17" t="s" s="11">
        <v>909</v>
      </c>
      <c r="E17" t="s" s="59">
        <v>972</v>
      </c>
      <c r="F17" s="11"/>
      <c r="G17" t="s" s="11">
        <v>1020</v>
      </c>
      <c r="H17" s="11"/>
      <c r="I17" t="s" s="49">
        <v>1128</v>
      </c>
      <c r="J17" t="s" s="55">
        <v>1136</v>
      </c>
    </row>
    <row r="18">
      <c r="A18" s="1"/>
      <c r="B18" t="s" s="44">
        <v>840</v>
      </c>
      <c r="C18" t="s" s="16">
        <v>583</v>
      </c>
      <c r="D18" t="s" s="11">
        <v>910</v>
      </c>
      <c r="E18" t="s" s="49">
        <v>968</v>
      </c>
      <c r="F18" t="s" s="11">
        <v>979</v>
      </c>
      <c r="G18" t="s" s="11">
        <v>1021</v>
      </c>
      <c r="H18" s="11"/>
      <c r="I18" t="s" s="51">
        <v>1127</v>
      </c>
      <c r="J18" t="s" s="55">
        <v>1137</v>
      </c>
    </row>
    <row r="19">
      <c r="A19" s="1"/>
      <c r="B19" t="s" s="44">
        <v>841</v>
      </c>
      <c r="C19" t="s" s="16">
        <v>579</v>
      </c>
      <c r="D19" t="s" s="11">
        <v>911</v>
      </c>
      <c r="E19" t="s" s="51">
        <v>595</v>
      </c>
      <c r="F19" t="s" s="11">
        <v>980</v>
      </c>
      <c r="G19" t="s" s="11">
        <v>1022</v>
      </c>
      <c r="H19" s="11"/>
      <c r="I19" t="s" s="51">
        <v>1127</v>
      </c>
      <c r="J19" t="s" s="55">
        <v>719</v>
      </c>
    </row>
    <row r="20">
      <c r="A20" s="1"/>
      <c r="B20" t="s" s="44">
        <v>842</v>
      </c>
      <c r="C20" t="s" s="16">
        <v>579</v>
      </c>
      <c r="D20" t="s" s="11">
        <v>912</v>
      </c>
      <c r="E20" t="s" s="60">
        <v>973</v>
      </c>
      <c r="F20" t="s" s="11">
        <v>981</v>
      </c>
      <c r="G20" t="s" s="11">
        <v>1023</v>
      </c>
      <c r="H20" t="s" s="11">
        <v>1086</v>
      </c>
      <c r="I20" t="s" s="51">
        <v>1127</v>
      </c>
      <c r="J20" t="s" s="55">
        <v>1138</v>
      </c>
    </row>
    <row r="21">
      <c r="A21" s="1"/>
      <c r="B21" t="s" s="44">
        <v>843</v>
      </c>
      <c r="C21" t="s" s="16">
        <v>579</v>
      </c>
      <c r="D21" t="s" s="11">
        <v>913</v>
      </c>
      <c r="E21" t="s" s="48">
        <v>971</v>
      </c>
      <c r="F21" t="s" s="56">
        <v>43</v>
      </c>
      <c r="G21" t="s" s="11">
        <v>1024</v>
      </c>
      <c r="H21" t="s" s="11">
        <v>1087</v>
      </c>
      <c r="I21" t="s" s="49">
        <v>1128</v>
      </c>
      <c r="J21" t="s" s="55">
        <v>737</v>
      </c>
    </row>
    <row r="22">
      <c r="A22" s="1"/>
      <c r="B22" t="s" s="44">
        <v>844</v>
      </c>
      <c r="C22" t="s" s="16">
        <v>579</v>
      </c>
      <c r="D22" t="s" s="11">
        <v>914</v>
      </c>
      <c r="E22" t="s" s="49">
        <v>968</v>
      </c>
      <c r="F22" t="s" s="11">
        <v>982</v>
      </c>
      <c r="G22" t="s" s="11">
        <v>1025</v>
      </c>
      <c r="H22" t="s" s="11">
        <v>1088</v>
      </c>
      <c r="I22" t="s" s="49">
        <v>1128</v>
      </c>
      <c r="J22" t="s" s="55">
        <v>738</v>
      </c>
    </row>
    <row r="23">
      <c r="A23" s="1"/>
      <c r="B23" t="s" s="44">
        <v>845</v>
      </c>
      <c r="C23" t="s" s="16">
        <v>579</v>
      </c>
      <c r="D23" t="s" s="11">
        <v>915</v>
      </c>
      <c r="E23" t="s" s="48">
        <v>971</v>
      </c>
      <c r="F23" t="s" s="11">
        <v>983</v>
      </c>
      <c r="G23" t="s" s="11">
        <v>1026</v>
      </c>
      <c r="H23" t="s" s="11">
        <v>1089</v>
      </c>
      <c r="I23" t="s" s="49">
        <v>1128</v>
      </c>
      <c r="J23" t="s" s="55">
        <v>1139</v>
      </c>
    </row>
    <row r="24">
      <c r="A24" s="1"/>
      <c r="B24" t="s" s="44">
        <v>846</v>
      </c>
      <c r="C24" t="s" s="16">
        <v>579</v>
      </c>
      <c r="D24" t="s" s="11">
        <v>916</v>
      </c>
      <c r="E24" t="s" s="51">
        <v>595</v>
      </c>
      <c r="F24" t="s" s="11">
        <v>984</v>
      </c>
      <c r="G24" t="s" s="11">
        <v>1027</v>
      </c>
      <c r="H24" s="11"/>
      <c r="I24" t="s" s="49">
        <v>1128</v>
      </c>
      <c r="J24" t="s" s="55">
        <v>1140</v>
      </c>
    </row>
    <row r="25">
      <c r="A25" s="1"/>
      <c r="B25" t="s" s="44">
        <v>847</v>
      </c>
      <c r="C25" t="s" s="16">
        <v>579</v>
      </c>
      <c r="D25" t="s" s="11">
        <v>917</v>
      </c>
      <c r="E25" t="s" s="49">
        <v>968</v>
      </c>
      <c r="F25" t="s" s="56">
        <v>41</v>
      </c>
      <c r="G25" t="s" s="11">
        <v>1028</v>
      </c>
      <c r="H25" t="s" s="11">
        <v>1090</v>
      </c>
      <c r="I25" t="s" s="49">
        <v>1128</v>
      </c>
      <c r="J25" t="s" s="55">
        <v>1141</v>
      </c>
    </row>
    <row r="26">
      <c r="A26" s="1"/>
      <c r="B26" t="s" s="44">
        <v>848</v>
      </c>
      <c r="C26" t="s" s="16">
        <v>579</v>
      </c>
      <c r="D26" t="s" s="11">
        <v>918</v>
      </c>
      <c r="E26" t="s" s="60">
        <v>973</v>
      </c>
      <c r="F26" t="s" s="11">
        <v>985</v>
      </c>
      <c r="G26" t="s" s="11">
        <v>1029</v>
      </c>
      <c r="H26" t="s" s="11">
        <v>1091</v>
      </c>
      <c r="I26" t="s" s="51">
        <v>1127</v>
      </c>
      <c r="J26" t="s" s="55">
        <v>1142</v>
      </c>
    </row>
    <row r="27">
      <c r="A27" s="1"/>
      <c r="B27" t="s" s="44">
        <v>849</v>
      </c>
      <c r="C27" t="s" s="16">
        <v>579</v>
      </c>
      <c r="D27" t="s" s="11">
        <v>919</v>
      </c>
      <c r="E27" t="s" s="51">
        <v>595</v>
      </c>
      <c r="F27" t="s" s="11">
        <v>986</v>
      </c>
      <c r="G27" t="s" s="11">
        <v>1030</v>
      </c>
      <c r="H27" t="s" s="11">
        <v>1092</v>
      </c>
      <c r="I27" t="s" s="51">
        <v>1127</v>
      </c>
      <c r="J27" t="s" s="55">
        <v>1143</v>
      </c>
    </row>
    <row r="28">
      <c r="A28" s="1"/>
      <c r="B28" t="s" s="44">
        <v>850</v>
      </c>
      <c r="C28" t="s" s="16">
        <v>579</v>
      </c>
      <c r="D28" t="s" s="11">
        <v>920</v>
      </c>
      <c r="E28" t="s" s="48">
        <v>971</v>
      </c>
      <c r="F28" t="s" s="56">
        <v>37</v>
      </c>
      <c r="G28" t="s" s="11">
        <v>1031</v>
      </c>
      <c r="H28" t="s" s="11">
        <v>1093</v>
      </c>
      <c r="I28" t="s" s="50">
        <v>1129</v>
      </c>
      <c r="J28" t="s" s="55">
        <v>731</v>
      </c>
    </row>
    <row r="29">
      <c r="A29" s="1"/>
      <c r="B29" t="s" s="44">
        <v>851</v>
      </c>
      <c r="C29" t="s" s="16">
        <v>579</v>
      </c>
      <c r="D29" t="s" s="11">
        <v>921</v>
      </c>
      <c r="E29" t="s" s="48">
        <v>971</v>
      </c>
      <c r="F29" t="s" s="11">
        <v>987</v>
      </c>
      <c r="G29" t="s" s="11">
        <v>1032</v>
      </c>
      <c r="H29" t="s" s="11">
        <v>1094</v>
      </c>
      <c r="I29" t="s" s="50">
        <v>1129</v>
      </c>
      <c r="J29" t="s" s="55">
        <v>1144</v>
      </c>
    </row>
    <row r="30">
      <c r="A30" s="1"/>
      <c r="B30" t="s" s="44">
        <v>852</v>
      </c>
      <c r="C30" t="s" s="16">
        <v>579</v>
      </c>
      <c r="D30" t="s" s="11">
        <v>922</v>
      </c>
      <c r="E30" t="s" s="48">
        <v>971</v>
      </c>
      <c r="F30" t="s" s="56">
        <v>53</v>
      </c>
      <c r="G30" t="s" s="11">
        <v>1033</v>
      </c>
      <c r="H30" t="s" s="11">
        <v>1095</v>
      </c>
      <c r="I30" t="s" s="49">
        <v>1128</v>
      </c>
      <c r="J30" t="s" s="55">
        <v>1145</v>
      </c>
    </row>
    <row r="31">
      <c r="A31" s="1"/>
      <c r="B31" t="s" s="44">
        <v>853</v>
      </c>
      <c r="C31" t="s" s="16">
        <v>581</v>
      </c>
      <c r="D31" t="s" s="11">
        <v>923</v>
      </c>
      <c r="E31" t="s" s="51">
        <v>595</v>
      </c>
      <c r="F31" t="s" s="11">
        <v>988</v>
      </c>
      <c r="G31" t="s" s="11">
        <v>1034</v>
      </c>
      <c r="H31" s="11"/>
      <c r="I31" t="s" s="51">
        <v>1127</v>
      </c>
      <c r="J31" t="s" s="55">
        <v>1146</v>
      </c>
    </row>
    <row r="32">
      <c r="A32" s="1"/>
      <c r="B32" t="s" s="44">
        <v>854</v>
      </c>
      <c r="C32" t="s" s="16">
        <v>581</v>
      </c>
      <c r="D32" t="s" s="11">
        <v>924</v>
      </c>
      <c r="E32" t="s" s="60">
        <v>973</v>
      </c>
      <c r="F32" t="s" s="11">
        <v>989</v>
      </c>
      <c r="G32" t="s" s="11">
        <v>1035</v>
      </c>
      <c r="H32" s="11"/>
      <c r="I32" t="s" s="49">
        <v>1128</v>
      </c>
      <c r="J32" t="s" s="55">
        <v>1147</v>
      </c>
    </row>
    <row r="33">
      <c r="A33" s="1"/>
      <c r="B33" t="s" s="44">
        <v>855</v>
      </c>
      <c r="C33" t="s" s="16">
        <v>581</v>
      </c>
      <c r="D33" t="s" s="11">
        <v>925</v>
      </c>
      <c r="E33" t="s" s="48">
        <v>971</v>
      </c>
      <c r="F33" t="s" s="11">
        <v>990</v>
      </c>
      <c r="G33" t="s" s="11">
        <v>1036</v>
      </c>
      <c r="H33" t="s" s="11">
        <v>1096</v>
      </c>
      <c r="I33" t="s" s="50">
        <v>1129</v>
      </c>
      <c r="J33" t="s" s="55">
        <v>1148</v>
      </c>
    </row>
    <row r="34">
      <c r="A34" s="1"/>
      <c r="B34" t="s" s="44">
        <v>856</v>
      </c>
      <c r="C34" t="s" s="16">
        <v>580</v>
      </c>
      <c r="D34" t="s" s="11">
        <v>926</v>
      </c>
      <c r="E34" t="s" s="49">
        <v>968</v>
      </c>
      <c r="F34" t="s" s="56">
        <v>49</v>
      </c>
      <c r="G34" t="s" s="11">
        <v>1037</v>
      </c>
      <c r="H34" t="s" s="11">
        <v>1097</v>
      </c>
      <c r="I34" t="s" s="51">
        <v>1127</v>
      </c>
      <c r="J34" t="s" s="55">
        <v>743</v>
      </c>
    </row>
    <row r="35">
      <c r="A35" s="1"/>
      <c r="B35" t="s" s="44">
        <v>857</v>
      </c>
      <c r="C35" t="s" s="16">
        <v>580</v>
      </c>
      <c r="D35" t="s" s="11">
        <v>927</v>
      </c>
      <c r="E35" t="s" s="48">
        <v>971</v>
      </c>
      <c r="F35" t="s" s="11">
        <v>991</v>
      </c>
      <c r="G35" t="s" s="11">
        <v>1038</v>
      </c>
      <c r="H35" t="s" s="11">
        <v>1098</v>
      </c>
      <c r="I35" t="s" s="49">
        <v>1128</v>
      </c>
      <c r="J35" t="s" s="55">
        <v>1149</v>
      </c>
    </row>
    <row r="36">
      <c r="A36" s="1"/>
      <c r="B36" t="s" s="44">
        <v>858</v>
      </c>
      <c r="C36" t="s" s="16">
        <v>580</v>
      </c>
      <c r="D36" t="s" s="11">
        <v>928</v>
      </c>
      <c r="E36" t="s" s="48">
        <v>971</v>
      </c>
      <c r="F36" t="s" s="11">
        <v>992</v>
      </c>
      <c r="G36" t="s" s="11">
        <v>1039</v>
      </c>
      <c r="H36" t="s" s="11">
        <v>1099</v>
      </c>
      <c r="I36" t="s" s="50">
        <v>1129</v>
      </c>
      <c r="J36" t="s" s="55">
        <v>745</v>
      </c>
    </row>
    <row r="37">
      <c r="A37" s="1"/>
      <c r="B37" t="s" s="44">
        <v>859</v>
      </c>
      <c r="C37" t="s" s="16">
        <v>580</v>
      </c>
      <c r="D37" t="s" s="11">
        <v>929</v>
      </c>
      <c r="E37" t="s" s="49">
        <v>968</v>
      </c>
      <c r="F37" t="s" s="56">
        <v>53</v>
      </c>
      <c r="G37" t="s" s="11">
        <v>1040</v>
      </c>
      <c r="H37" t="s" s="11">
        <v>1095</v>
      </c>
      <c r="I37" t="s" s="49">
        <v>1128</v>
      </c>
      <c r="J37" t="s" s="55">
        <v>1150</v>
      </c>
    </row>
    <row r="38">
      <c r="A38" s="1"/>
      <c r="B38" t="s" s="44">
        <v>860</v>
      </c>
      <c r="C38" t="s" s="16">
        <v>580</v>
      </c>
      <c r="D38" t="s" s="11">
        <v>930</v>
      </c>
      <c r="E38" t="s" s="48">
        <v>971</v>
      </c>
      <c r="F38" t="s" s="56">
        <v>56</v>
      </c>
      <c r="G38" t="s" s="11">
        <v>1041</v>
      </c>
      <c r="H38" t="s" s="11">
        <v>1100</v>
      </c>
      <c r="I38" t="s" s="50">
        <v>1129</v>
      </c>
      <c r="J38" t="s" s="55">
        <v>1151</v>
      </c>
    </row>
    <row r="39">
      <c r="A39" s="1"/>
      <c r="B39" t="s" s="44">
        <v>861</v>
      </c>
      <c r="C39" t="s" s="16">
        <v>580</v>
      </c>
      <c r="D39" t="s" s="11">
        <v>931</v>
      </c>
      <c r="E39" t="s" s="49">
        <v>968</v>
      </c>
      <c r="F39" t="s" s="56">
        <v>50</v>
      </c>
      <c r="G39" t="s" s="11">
        <v>1042</v>
      </c>
      <c r="H39" s="11"/>
      <c r="I39" t="s" s="49">
        <v>1128</v>
      </c>
      <c r="J39" t="s" s="55">
        <v>744</v>
      </c>
    </row>
    <row r="40">
      <c r="A40" s="1"/>
      <c r="B40" t="s" s="44">
        <v>862</v>
      </c>
      <c r="C40" t="s" s="16">
        <v>584</v>
      </c>
      <c r="D40" t="s" s="11">
        <v>932</v>
      </c>
      <c r="E40" t="s" s="52">
        <v>970</v>
      </c>
      <c r="F40" t="s" s="11">
        <v>993</v>
      </c>
      <c r="G40" t="s" s="11">
        <v>1043</v>
      </c>
      <c r="H40" t="s" s="11">
        <v>1101</v>
      </c>
      <c r="I40" t="s" s="49">
        <v>1128</v>
      </c>
      <c r="J40" t="s" s="55">
        <v>1152</v>
      </c>
    </row>
    <row r="41">
      <c r="A41" s="1"/>
      <c r="B41" t="s" s="44">
        <v>863</v>
      </c>
      <c r="C41" t="s" s="16">
        <v>584</v>
      </c>
      <c r="D41" t="s" s="11">
        <v>933</v>
      </c>
      <c r="E41" t="s" s="48">
        <v>971</v>
      </c>
      <c r="F41" t="s" s="11">
        <v>994</v>
      </c>
      <c r="G41" t="s" s="11">
        <v>1044</v>
      </c>
      <c r="H41" s="11"/>
      <c r="I41" t="s" s="50">
        <v>1129</v>
      </c>
      <c r="J41" t="s" s="55">
        <v>1153</v>
      </c>
    </row>
    <row r="42">
      <c r="A42" s="1"/>
      <c r="B42" t="s" s="44">
        <v>864</v>
      </c>
      <c r="C42" t="s" s="16">
        <v>585</v>
      </c>
      <c r="D42" t="s" s="11">
        <v>934</v>
      </c>
      <c r="E42" t="s" s="49">
        <v>968</v>
      </c>
      <c r="F42" t="s" s="11">
        <v>995</v>
      </c>
      <c r="G42" t="s" s="11">
        <v>1045</v>
      </c>
      <c r="H42" t="s" s="11">
        <v>1102</v>
      </c>
      <c r="I42" t="s" s="49">
        <v>1128</v>
      </c>
      <c r="J42" t="s" s="55">
        <v>1154</v>
      </c>
    </row>
    <row r="43">
      <c r="A43" s="1"/>
      <c r="B43" t="s" s="44">
        <v>865</v>
      </c>
      <c r="C43" t="s" s="16">
        <v>585</v>
      </c>
      <c r="D43" t="s" s="11">
        <v>935</v>
      </c>
      <c r="E43" t="s" s="49">
        <v>968</v>
      </c>
      <c r="F43" t="s" s="56">
        <v>825</v>
      </c>
      <c r="G43" t="s" s="11">
        <v>1046</v>
      </c>
      <c r="H43" t="s" s="11">
        <v>1103</v>
      </c>
      <c r="I43" t="s" s="50">
        <v>1129</v>
      </c>
      <c r="J43" t="s" s="55">
        <v>754</v>
      </c>
    </row>
    <row r="44">
      <c r="A44" s="1"/>
      <c r="B44" t="s" s="44">
        <v>866</v>
      </c>
      <c r="C44" t="s" s="16">
        <v>585</v>
      </c>
      <c r="D44" t="s" s="11">
        <v>936</v>
      </c>
      <c r="E44" t="s" s="48">
        <v>971</v>
      </c>
      <c r="F44" t="s" s="11">
        <v>996</v>
      </c>
      <c r="G44" t="s" s="11">
        <v>1047</v>
      </c>
      <c r="H44" t="s" s="11">
        <v>1096</v>
      </c>
      <c r="I44" t="s" s="50">
        <v>1129</v>
      </c>
      <c r="J44" t="s" s="55">
        <v>778</v>
      </c>
    </row>
    <row r="45">
      <c r="A45" s="1"/>
      <c r="B45" t="s" s="44">
        <v>867</v>
      </c>
      <c r="C45" t="s" s="16">
        <v>585</v>
      </c>
      <c r="D45" t="s" s="11">
        <v>937</v>
      </c>
      <c r="E45" t="s" s="49">
        <v>968</v>
      </c>
      <c r="F45" t="s" s="56">
        <v>62</v>
      </c>
      <c r="G45" t="s" s="11">
        <v>1048</v>
      </c>
      <c r="H45" t="s" s="11">
        <v>1104</v>
      </c>
      <c r="I45" t="s" s="49">
        <v>1128</v>
      </c>
      <c r="J45" t="s" s="55">
        <v>1155</v>
      </c>
    </row>
    <row r="46">
      <c r="A46" s="1"/>
      <c r="B46" t="s" s="44">
        <v>868</v>
      </c>
      <c r="C46" t="s" s="16">
        <v>585</v>
      </c>
      <c r="D46" t="s" s="11">
        <v>938</v>
      </c>
      <c r="E46" t="s" s="48">
        <v>971</v>
      </c>
      <c r="F46" t="s" s="56">
        <v>823</v>
      </c>
      <c r="G46" t="s" s="11">
        <v>1049</v>
      </c>
      <c r="H46" t="s" s="11">
        <v>1105</v>
      </c>
      <c r="I46" t="s" s="50">
        <v>1129</v>
      </c>
      <c r="J46" t="s" s="55">
        <v>1156</v>
      </c>
    </row>
    <row r="47">
      <c r="A47" s="1"/>
      <c r="B47" t="s" s="44">
        <v>869</v>
      </c>
      <c r="C47" t="s" s="16">
        <v>585</v>
      </c>
      <c r="D47" t="s" s="11">
        <v>939</v>
      </c>
      <c r="E47" t="s" s="49">
        <v>968</v>
      </c>
      <c r="F47" t="s" s="56">
        <v>64</v>
      </c>
      <c r="G47" t="s" s="11">
        <v>1050</v>
      </c>
      <c r="H47" t="s" s="11">
        <v>1106</v>
      </c>
      <c r="I47" t="s" s="51">
        <v>1127</v>
      </c>
      <c r="J47" t="s" s="55">
        <v>1157</v>
      </c>
    </row>
    <row r="48">
      <c r="A48" s="1"/>
      <c r="B48" t="s" s="44">
        <v>870</v>
      </c>
      <c r="C48" t="s" s="16">
        <v>585</v>
      </c>
      <c r="D48" t="s" s="11">
        <v>940</v>
      </c>
      <c r="E48" t="s" s="48">
        <v>971</v>
      </c>
      <c r="F48" t="s" s="11">
        <v>997</v>
      </c>
      <c r="G48" t="s" s="11">
        <v>1051</v>
      </c>
      <c r="H48" s="11"/>
      <c r="I48" t="s" s="50">
        <v>1129</v>
      </c>
      <c r="J48" t="s" s="55">
        <v>1158</v>
      </c>
    </row>
    <row r="49">
      <c r="A49" s="1"/>
      <c r="B49" t="s" s="44">
        <v>871</v>
      </c>
      <c r="C49" t="s" s="16">
        <v>585</v>
      </c>
      <c r="D49" t="s" s="11">
        <v>941</v>
      </c>
      <c r="E49" t="s" s="58">
        <v>969</v>
      </c>
      <c r="F49" s="11"/>
      <c r="G49" t="s" s="11">
        <v>1052</v>
      </c>
      <c r="H49" t="s" s="11">
        <v>1107</v>
      </c>
      <c r="I49" t="s" s="50">
        <v>1129</v>
      </c>
      <c r="J49" t="s" s="55">
        <v>1159</v>
      </c>
    </row>
    <row r="50">
      <c r="A50" s="1"/>
      <c r="B50" t="s" s="44">
        <v>872</v>
      </c>
      <c r="C50" t="s" s="16">
        <v>582</v>
      </c>
      <c r="D50" t="s" s="11">
        <v>942</v>
      </c>
      <c r="E50" t="s" s="52">
        <v>970</v>
      </c>
      <c r="F50" t="s" s="11">
        <v>998</v>
      </c>
      <c r="G50" t="s" s="11">
        <v>1053</v>
      </c>
      <c r="H50" t="s" s="11">
        <v>1108</v>
      </c>
      <c r="I50" t="s" s="51">
        <v>1127</v>
      </c>
      <c r="J50" t="s" s="55">
        <v>1160</v>
      </c>
    </row>
    <row r="51">
      <c r="A51" s="1"/>
      <c r="B51" t="s" s="44">
        <v>873</v>
      </c>
      <c r="C51" t="s" s="16">
        <v>582</v>
      </c>
      <c r="D51" t="s" s="11">
        <v>943</v>
      </c>
      <c r="E51" t="s" s="48">
        <v>971</v>
      </c>
      <c r="F51" t="s" s="11">
        <v>999</v>
      </c>
      <c r="G51" t="s" s="11">
        <v>1054</v>
      </c>
      <c r="H51" s="11"/>
      <c r="I51" t="s" s="49">
        <v>1128</v>
      </c>
      <c r="J51" t="s" s="55">
        <v>701</v>
      </c>
    </row>
    <row r="52">
      <c r="A52" s="1"/>
      <c r="B52" t="s" s="44">
        <v>874</v>
      </c>
      <c r="C52" t="s" s="16">
        <v>582</v>
      </c>
      <c r="D52" t="s" s="11">
        <v>944</v>
      </c>
      <c r="E52" t="s" s="48">
        <v>971</v>
      </c>
      <c r="F52" t="s" s="11">
        <v>1000</v>
      </c>
      <c r="G52" t="s" s="11">
        <v>1055</v>
      </c>
      <c r="H52" t="s" s="11">
        <v>1109</v>
      </c>
      <c r="I52" t="s" s="50">
        <v>1129</v>
      </c>
      <c r="J52" t="s" s="55">
        <v>1161</v>
      </c>
    </row>
    <row r="53">
      <c r="A53" s="1"/>
      <c r="B53" t="s" s="44">
        <v>875</v>
      </c>
      <c r="C53" t="s" s="16">
        <v>582</v>
      </c>
      <c r="D53" t="s" s="11">
        <v>945</v>
      </c>
      <c r="E53" t="s" s="49">
        <v>968</v>
      </c>
      <c r="F53" t="s" s="11">
        <v>1001</v>
      </c>
      <c r="G53" t="s" s="11">
        <v>1056</v>
      </c>
      <c r="H53" t="s" s="11">
        <v>1110</v>
      </c>
      <c r="I53" t="s" s="51">
        <v>1127</v>
      </c>
      <c r="J53" t="s" s="55">
        <v>1162</v>
      </c>
    </row>
    <row r="54">
      <c r="A54" s="1"/>
      <c r="B54" t="s" s="44">
        <v>876</v>
      </c>
      <c r="C54" t="s" s="16">
        <v>582</v>
      </c>
      <c r="D54" t="s" s="11">
        <v>946</v>
      </c>
      <c r="E54" t="s" s="49">
        <v>968</v>
      </c>
      <c r="F54" t="s" s="11">
        <v>1002</v>
      </c>
      <c r="G54" t="s" s="11">
        <v>1057</v>
      </c>
      <c r="H54" t="s" s="11">
        <v>1111</v>
      </c>
      <c r="I54" t="s" s="49">
        <v>1128</v>
      </c>
      <c r="J54" t="s" s="55">
        <v>792</v>
      </c>
    </row>
    <row r="55">
      <c r="A55" s="1"/>
      <c r="B55" t="s" s="44">
        <v>877</v>
      </c>
      <c r="C55" t="s" s="16">
        <v>582</v>
      </c>
      <c r="D55" t="s" s="11">
        <v>947</v>
      </c>
      <c r="E55" t="s" s="49">
        <v>968</v>
      </c>
      <c r="F55" t="s" s="11">
        <v>1003</v>
      </c>
      <c r="G55" t="s" s="11">
        <v>1058</v>
      </c>
      <c r="H55" s="11"/>
      <c r="I55" t="s" s="51">
        <v>1127</v>
      </c>
      <c r="J55" t="s" s="55">
        <v>1163</v>
      </c>
    </row>
    <row r="56">
      <c r="A56" s="1"/>
      <c r="B56" t="s" s="44">
        <v>878</v>
      </c>
      <c r="C56" t="s" s="16">
        <v>582</v>
      </c>
      <c r="D56" t="s" s="11">
        <v>948</v>
      </c>
      <c r="E56" t="s" s="52">
        <v>970</v>
      </c>
      <c r="F56" s="11"/>
      <c r="G56" t="s" s="11">
        <v>1059</v>
      </c>
      <c r="H56" t="s" s="11">
        <v>1112</v>
      </c>
      <c r="I56" t="s" s="49">
        <v>1128</v>
      </c>
      <c r="J56" t="s" s="55">
        <v>1164</v>
      </c>
    </row>
    <row r="57">
      <c r="A57" s="1"/>
      <c r="B57" t="s" s="44">
        <v>879</v>
      </c>
      <c r="C57" t="s" s="16">
        <v>588</v>
      </c>
      <c r="D57" t="s" s="11">
        <v>949</v>
      </c>
      <c r="E57" t="s" s="48">
        <v>971</v>
      </c>
      <c r="F57" t="s" s="11">
        <v>1004</v>
      </c>
      <c r="G57" t="s" s="11">
        <v>1060</v>
      </c>
      <c r="H57" t="s" s="11">
        <v>1113</v>
      </c>
      <c r="I57" t="s" s="50">
        <v>1129</v>
      </c>
      <c r="J57" t="s" s="55">
        <v>1165</v>
      </c>
    </row>
    <row r="58">
      <c r="A58" s="1"/>
      <c r="B58" t="s" s="44">
        <v>880</v>
      </c>
      <c r="C58" t="s" s="16">
        <v>588</v>
      </c>
      <c r="D58" t="s" s="11">
        <v>950</v>
      </c>
      <c r="E58" t="s" s="59">
        <v>972</v>
      </c>
      <c r="F58" s="11"/>
      <c r="G58" t="s" s="11">
        <v>1061</v>
      </c>
      <c r="H58" s="11"/>
      <c r="I58" t="s" s="51">
        <v>1127</v>
      </c>
      <c r="J58" t="s" s="55">
        <v>1166</v>
      </c>
    </row>
    <row r="59">
      <c r="A59" s="1"/>
      <c r="B59" t="s" s="44">
        <v>881</v>
      </c>
      <c r="C59" t="s" s="16">
        <v>588</v>
      </c>
      <c r="D59" t="s" s="11">
        <v>951</v>
      </c>
      <c r="E59" t="s" s="51">
        <v>595</v>
      </c>
      <c r="F59" t="s" s="56">
        <v>87</v>
      </c>
      <c r="G59" t="s" s="11">
        <v>1062</v>
      </c>
      <c r="H59" s="11"/>
      <c r="I59" t="s" s="49">
        <v>1128</v>
      </c>
      <c r="J59" t="s" s="55">
        <v>799</v>
      </c>
    </row>
    <row r="60">
      <c r="A60" s="1"/>
      <c r="B60" t="s" s="44">
        <v>882</v>
      </c>
      <c r="C60" t="s" s="16">
        <v>588</v>
      </c>
      <c r="D60" t="s" s="11">
        <v>952</v>
      </c>
      <c r="E60" t="s" s="48">
        <v>971</v>
      </c>
      <c r="F60" t="s" s="56">
        <v>86</v>
      </c>
      <c r="G60" t="s" s="11">
        <v>1063</v>
      </c>
      <c r="H60" t="s" s="11">
        <v>1114</v>
      </c>
      <c r="I60" t="s" s="50">
        <v>1129</v>
      </c>
      <c r="J60" t="s" s="55">
        <v>1167</v>
      </c>
    </row>
    <row r="61">
      <c r="A61" s="1"/>
      <c r="B61" t="s" s="44">
        <v>883</v>
      </c>
      <c r="C61" t="s" s="16">
        <v>588</v>
      </c>
      <c r="D61" t="s" s="11">
        <v>953</v>
      </c>
      <c r="E61" t="s" s="48">
        <v>971</v>
      </c>
      <c r="F61" t="s" s="56">
        <v>105</v>
      </c>
      <c r="G61" t="s" s="11">
        <v>1064</v>
      </c>
      <c r="H61" s="11"/>
      <c r="I61" t="s" s="50">
        <v>1129</v>
      </c>
      <c r="J61" t="s" s="55">
        <v>817</v>
      </c>
    </row>
    <row r="62">
      <c r="A62" s="1"/>
      <c r="B62" t="s" s="44">
        <v>884</v>
      </c>
      <c r="C62" t="s" s="16">
        <v>586</v>
      </c>
      <c r="D62" t="s" s="11">
        <v>954</v>
      </c>
      <c r="E62" t="s" s="52">
        <v>970</v>
      </c>
      <c r="F62" s="11"/>
      <c r="G62" t="s" s="11">
        <v>1065</v>
      </c>
      <c r="H62" t="s" s="11">
        <v>1115</v>
      </c>
      <c r="I62" t="s" s="49">
        <v>1128</v>
      </c>
      <c r="J62" t="s" s="55">
        <v>1168</v>
      </c>
    </row>
    <row r="63">
      <c r="A63" s="1"/>
      <c r="B63" t="s" s="44">
        <v>885</v>
      </c>
      <c r="C63" t="s" s="16">
        <v>586</v>
      </c>
      <c r="D63" t="s" s="11">
        <v>955</v>
      </c>
      <c r="E63" t="s" s="48">
        <v>971</v>
      </c>
      <c r="F63" t="s" s="11">
        <v>1005</v>
      </c>
      <c r="G63" t="s" s="11">
        <v>1066</v>
      </c>
      <c r="H63" t="s" s="11">
        <v>1116</v>
      </c>
      <c r="I63" t="s" s="50">
        <v>1129</v>
      </c>
      <c r="J63" t="s" s="55">
        <v>1169</v>
      </c>
    </row>
    <row r="64">
      <c r="A64" s="1"/>
      <c r="B64" t="s" s="44">
        <v>886</v>
      </c>
      <c r="C64" t="s" s="16">
        <v>578</v>
      </c>
      <c r="D64" t="s" s="11">
        <v>956</v>
      </c>
      <c r="E64" t="s" s="51">
        <v>595</v>
      </c>
      <c r="F64" t="s" s="56">
        <v>71</v>
      </c>
      <c r="G64" t="s" s="11">
        <v>1067</v>
      </c>
      <c r="H64" t="s" s="11">
        <v>1117</v>
      </c>
      <c r="I64" t="s" s="49">
        <v>1128</v>
      </c>
      <c r="J64" t="s" s="55">
        <v>1170</v>
      </c>
    </row>
    <row r="65">
      <c r="A65" s="1"/>
      <c r="B65" t="s" s="44">
        <v>887</v>
      </c>
      <c r="C65" t="s" s="16">
        <v>578</v>
      </c>
      <c r="D65" t="s" s="11">
        <v>957</v>
      </c>
      <c r="E65" t="s" s="60">
        <v>973</v>
      </c>
      <c r="F65" t="s" s="11">
        <v>1006</v>
      </c>
      <c r="G65" t="s" s="11">
        <v>1068</v>
      </c>
      <c r="H65" t="s" s="11">
        <v>1118</v>
      </c>
      <c r="I65" t="s" s="51">
        <v>1127</v>
      </c>
      <c r="J65" t="s" s="55">
        <v>1171</v>
      </c>
    </row>
    <row r="66">
      <c r="A66" s="1"/>
      <c r="B66" t="s" s="44">
        <v>888</v>
      </c>
      <c r="C66" t="s" s="16">
        <v>578</v>
      </c>
      <c r="D66" t="s" s="11">
        <v>958</v>
      </c>
      <c r="E66" t="s" s="60">
        <v>973</v>
      </c>
      <c r="F66" s="11"/>
      <c r="G66" t="s" s="11">
        <v>1069</v>
      </c>
      <c r="H66" t="s" s="11">
        <v>1119</v>
      </c>
      <c r="I66" t="s" s="51">
        <v>1127</v>
      </c>
      <c r="J66" t="s" s="55">
        <v>1172</v>
      </c>
    </row>
    <row r="67">
      <c r="A67" s="1"/>
      <c r="B67" t="s" s="44">
        <v>889</v>
      </c>
      <c r="C67" t="s" s="16">
        <v>578</v>
      </c>
      <c r="D67" t="s" s="11">
        <v>959</v>
      </c>
      <c r="E67" t="s" s="49">
        <v>968</v>
      </c>
      <c r="F67" t="s" s="11">
        <v>1007</v>
      </c>
      <c r="G67" t="s" s="11">
        <v>1070</v>
      </c>
      <c r="H67" t="s" s="11">
        <v>1120</v>
      </c>
      <c r="I67" t="s" s="50">
        <v>1129</v>
      </c>
      <c r="J67" t="s" s="55">
        <v>1173</v>
      </c>
    </row>
    <row r="68">
      <c r="A68" s="1"/>
      <c r="B68" t="s" s="44">
        <v>890</v>
      </c>
      <c r="C68" t="s" s="16">
        <v>587</v>
      </c>
      <c r="D68" t="s" s="11">
        <v>960</v>
      </c>
      <c r="E68" t="s" s="48">
        <v>971</v>
      </c>
      <c r="F68" t="s" s="11">
        <v>1008</v>
      </c>
      <c r="G68" t="s" s="11">
        <v>1071</v>
      </c>
      <c r="H68" t="s" s="11">
        <v>1121</v>
      </c>
      <c r="I68" t="s" s="50">
        <v>1129</v>
      </c>
      <c r="J68" t="s" s="55">
        <v>759</v>
      </c>
    </row>
    <row r="69">
      <c r="A69" s="1"/>
      <c r="B69" t="s" s="44">
        <v>891</v>
      </c>
      <c r="C69" t="s" s="16">
        <v>587</v>
      </c>
      <c r="D69" t="s" s="11">
        <v>961</v>
      </c>
      <c r="E69" t="s" s="58">
        <v>969</v>
      </c>
      <c r="F69" s="11"/>
      <c r="G69" t="s" s="11">
        <v>1072</v>
      </c>
      <c r="H69" t="s" s="11">
        <v>1122</v>
      </c>
      <c r="I69" t="s" s="49">
        <v>1128</v>
      </c>
      <c r="J69" t="s" s="55">
        <v>1174</v>
      </c>
    </row>
    <row r="70">
      <c r="A70" s="1"/>
      <c r="B70" t="s" s="44">
        <v>892</v>
      </c>
      <c r="C70" t="s" s="16">
        <v>587</v>
      </c>
      <c r="D70" t="s" s="11">
        <v>962</v>
      </c>
      <c r="E70" t="s" s="52">
        <v>970</v>
      </c>
      <c r="F70" s="11"/>
      <c r="G70" t="s" s="11">
        <v>1017</v>
      </c>
      <c r="H70" t="s" s="11">
        <v>1123</v>
      </c>
      <c r="I70" t="s" s="50">
        <v>1129</v>
      </c>
      <c r="J70" t="s" s="55">
        <v>1175</v>
      </c>
    </row>
    <row r="71">
      <c r="A71" s="1"/>
      <c r="B71" t="s" s="44">
        <v>893</v>
      </c>
      <c r="C71" t="s" s="16">
        <v>589</v>
      </c>
      <c r="D71" t="s" s="11">
        <v>963</v>
      </c>
      <c r="E71" t="s" s="48">
        <v>971</v>
      </c>
      <c r="F71" t="s" s="56">
        <v>108</v>
      </c>
      <c r="G71" t="s" s="11">
        <v>1073</v>
      </c>
      <c r="H71" t="s" s="11">
        <v>1124</v>
      </c>
      <c r="I71" t="s" s="50">
        <v>1129</v>
      </c>
      <c r="J71" t="s" s="55">
        <v>820</v>
      </c>
    </row>
    <row r="72">
      <c r="A72" s="1"/>
      <c r="B72" t="s" s="44">
        <v>894</v>
      </c>
      <c r="C72" t="s" s="16">
        <v>589</v>
      </c>
      <c r="D72" t="s" s="11">
        <v>964</v>
      </c>
      <c r="E72" t="s" s="52">
        <v>970</v>
      </c>
      <c r="F72" s="11"/>
      <c r="G72" t="s" s="11">
        <v>1017</v>
      </c>
      <c r="H72" t="s" s="11">
        <v>1125</v>
      </c>
      <c r="I72" t="s" s="49">
        <v>1128</v>
      </c>
      <c r="J72" t="s" s="55">
        <v>1176</v>
      </c>
    </row>
    <row r="73">
      <c r="A73" s="1"/>
      <c r="B73" t="s" s="44">
        <v>895</v>
      </c>
      <c r="C73" t="s" s="16">
        <v>577</v>
      </c>
      <c r="D73" t="s" s="11">
        <v>965</v>
      </c>
      <c r="E73" t="s" s="51">
        <v>595</v>
      </c>
      <c r="F73" t="s" s="56">
        <v>103</v>
      </c>
      <c r="G73" t="s" s="11">
        <v>1074</v>
      </c>
      <c r="H73" s="11"/>
      <c r="I73" t="s" s="51">
        <v>1127</v>
      </c>
      <c r="J73" t="s" s="55">
        <v>1177</v>
      </c>
    </row>
    <row r="74">
      <c r="A74" s="1"/>
      <c r="B74" t="s" s="44">
        <v>896</v>
      </c>
      <c r="C74" t="s" s="16">
        <v>577</v>
      </c>
      <c r="D74" t="s" s="11">
        <v>966</v>
      </c>
      <c r="E74" t="s" s="51">
        <v>595</v>
      </c>
      <c r="F74" t="s" s="56">
        <v>106</v>
      </c>
      <c r="G74" t="s" s="11">
        <v>1075</v>
      </c>
      <c r="H74" s="11"/>
      <c r="I74" t="s" s="51">
        <v>1127</v>
      </c>
      <c r="J74" t="s" s="55">
        <v>1178</v>
      </c>
    </row>
  </sheetData>
  <mergeCells count="1">
    <mergeCell ref="B4:J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election activeCell="A1" sqref="A1"/>
    </sheetView>
  </sheetViews>
  <cols>
    <col min="1" max="1" width="2.21875" customWidth="1"/>
    <col min="2" max="2" width="6.359375" customWidth="1"/>
    <col min="3" max="3" width="7.50390625" customWidth="1"/>
    <col min="4" max="4" width="36.07421875" customWidth="1"/>
    <col min="5" max="5" width="22.7890625" customWidth="1"/>
    <col min="6" max="6" width="68.50390625" customWidth="1"/>
    <col min="7" max="7" width="47.50390625" customWidth="1"/>
    <col min="8" max="8" width="38.07421875" customWidth="1"/>
    <col min="9" max="9" width="11.359375" customWidth="1"/>
    <col min="10" max="10" width="28.50390625" customWidth="1"/>
  </cols>
  <sheetData>
    <row r="1">
      <c r="A1" s="1"/>
      <c r="B1" s="1"/>
      <c r="C1" s="1"/>
      <c r="D1" s="1"/>
      <c r="E1" s="1"/>
      <c r="F1" s="1"/>
      <c r="G1" s="1"/>
      <c r="H1" s="1"/>
      <c r="I1" s="1"/>
      <c r="J1" s="1"/>
    </row>
    <row r="2">
      <c r="A2" s="1"/>
      <c r="B2" t="s" s="2">
        <v>1179</v>
      </c>
      <c r="C2" s="1"/>
      <c r="D2" s="1"/>
      <c r="E2" s="1"/>
      <c r="F2" s="1"/>
      <c r="G2" s="1"/>
      <c r="H2" s="1"/>
      <c r="I2" s="1"/>
      <c r="J2" s="1"/>
    </row>
    <row r="3">
      <c r="A3" s="1"/>
      <c r="B3" t="s" s="3">
        <v>1</v>
      </c>
      <c r="C3" s="1"/>
      <c r="D3" s="1"/>
      <c r="E3" s="1"/>
      <c r="F3" s="1"/>
      <c r="G3" s="1"/>
      <c r="H3" s="1"/>
      <c r="I3" s="1"/>
      <c r="J3" s="1"/>
    </row>
    <row r="4" ht="30" customHeight="1">
      <c r="A4" s="1"/>
      <c r="B4" t="s" s="4">
        <v>1180</v>
      </c>
      <c r="C4" s="4"/>
      <c r="D4" s="4"/>
      <c r="E4" s="4"/>
      <c r="F4" s="4"/>
      <c r="G4" s="4"/>
      <c r="H4" s="4"/>
      <c r="I4" s="4"/>
      <c r="J4" s="4"/>
    </row>
    <row r="5">
      <c r="A5" s="1"/>
      <c r="B5" s="1"/>
      <c r="C5" s="1"/>
      <c r="D5" s="1"/>
      <c r="E5" s="1"/>
      <c r="F5" s="1"/>
      <c r="G5" s="1"/>
      <c r="H5" s="1"/>
      <c r="I5" s="1"/>
      <c r="J5" s="1"/>
    </row>
    <row r="6">
      <c r="A6" s="1"/>
      <c r="B6" t="s" s="13">
        <v>1181</v>
      </c>
      <c r="C6" t="s" s="13">
        <v>3</v>
      </c>
      <c r="D6" t="s" s="13">
        <v>132</v>
      </c>
      <c r="E6" t="s" s="13">
        <v>897</v>
      </c>
      <c r="F6" t="s" s="13">
        <v>1192</v>
      </c>
      <c r="G6" t="s" s="13">
        <v>1203</v>
      </c>
      <c r="H6" t="s" s="13">
        <v>1214</v>
      </c>
      <c r="I6" t="s" s="13">
        <v>1225</v>
      </c>
      <c r="J6" t="s" s="13">
        <v>692</v>
      </c>
    </row>
    <row r="7">
      <c r="A7" s="1"/>
      <c r="B7" t="s" s="7">
        <v>829</v>
      </c>
      <c r="C7" t="s" s="41">
        <v>97</v>
      </c>
      <c r="D7" t="s" s="62">
        <v>1182</v>
      </c>
      <c r="E7" t="s" s="15">
        <v>577</v>
      </c>
      <c r="F7" t="s" s="8">
        <v>1193</v>
      </c>
      <c r="G7" t="s" s="8">
        <v>1204</v>
      </c>
      <c r="H7" t="s" s="8">
        <v>1215</v>
      </c>
      <c r="I7" t="s" s="47">
        <v>592</v>
      </c>
      <c r="J7" t="s" s="54">
        <v>1226</v>
      </c>
    </row>
    <row r="8">
      <c r="A8" s="1"/>
      <c r="B8" t="s" s="10">
        <v>830</v>
      </c>
      <c r="C8" t="s" s="44">
        <v>99</v>
      </c>
      <c r="D8" t="s" s="63">
        <v>1183</v>
      </c>
      <c r="E8" t="s" s="16">
        <v>583</v>
      </c>
      <c r="F8" t="s" s="11">
        <v>1194</v>
      </c>
      <c r="G8" t="s" s="11">
        <v>1205</v>
      </c>
      <c r="H8" t="s" s="11">
        <v>1216</v>
      </c>
      <c r="I8" t="s" s="49">
        <v>593</v>
      </c>
      <c r="J8" t="s" s="55">
        <v>811</v>
      </c>
    </row>
    <row r="9">
      <c r="A9" s="1"/>
      <c r="B9" t="s" s="10">
        <v>831</v>
      </c>
      <c r="C9" t="s" s="44">
        <v>21</v>
      </c>
      <c r="D9" t="s" s="63">
        <v>1184</v>
      </c>
      <c r="E9" t="s" s="16">
        <v>583</v>
      </c>
      <c r="F9" t="s" s="11">
        <v>1195</v>
      </c>
      <c r="G9" t="s" s="11">
        <v>1206</v>
      </c>
      <c r="H9" t="s" s="11">
        <v>1217</v>
      </c>
      <c r="I9" t="s" s="48">
        <v>592</v>
      </c>
      <c r="J9" t="s" s="55">
        <v>1227</v>
      </c>
    </row>
    <row r="10">
      <c r="A10" s="1"/>
      <c r="B10" t="s" s="10">
        <v>832</v>
      </c>
      <c r="C10" t="s" s="44">
        <v>25</v>
      </c>
      <c r="D10" t="s" s="63">
        <v>1185</v>
      </c>
      <c r="E10" t="s" s="16">
        <v>579</v>
      </c>
      <c r="F10" t="s" s="11">
        <v>1196</v>
      </c>
      <c r="G10" t="s" s="11">
        <v>1207</v>
      </c>
      <c r="H10" t="s" s="11">
        <v>1218</v>
      </c>
      <c r="I10" t="s" s="51">
        <v>595</v>
      </c>
      <c r="J10" t="s" s="55">
        <v>1228</v>
      </c>
    </row>
    <row r="11">
      <c r="A11" s="1"/>
      <c r="B11" t="s" s="10">
        <v>833</v>
      </c>
      <c r="C11" t="s" s="44">
        <v>106</v>
      </c>
      <c r="D11" t="s" s="63">
        <v>1186</v>
      </c>
      <c r="E11" t="s" s="16">
        <v>577</v>
      </c>
      <c r="F11" t="s" s="11">
        <v>1197</v>
      </c>
      <c r="G11" t="s" s="11">
        <v>1208</v>
      </c>
      <c r="H11" t="s" s="11">
        <v>1219</v>
      </c>
      <c r="I11" t="s" s="49">
        <v>593</v>
      </c>
      <c r="J11" t="s" s="55">
        <v>1178</v>
      </c>
    </row>
    <row r="12">
      <c r="A12" s="1"/>
      <c r="B12" t="s" s="10">
        <v>834</v>
      </c>
      <c r="C12" t="s" s="44">
        <v>17</v>
      </c>
      <c r="D12" t="s" s="63">
        <v>1187</v>
      </c>
      <c r="E12" t="s" s="16">
        <v>583</v>
      </c>
      <c r="F12" t="s" s="11">
        <v>1198</v>
      </c>
      <c r="G12" t="s" s="11">
        <v>1209</v>
      </c>
      <c r="H12" t="s" s="11">
        <v>1220</v>
      </c>
      <c r="I12" t="s" s="51">
        <v>595</v>
      </c>
      <c r="J12" t="s" s="55">
        <v>711</v>
      </c>
    </row>
    <row r="13">
      <c r="A13" s="1"/>
      <c r="B13" t="s" s="10">
        <v>835</v>
      </c>
      <c r="C13" t="s" s="44">
        <v>38</v>
      </c>
      <c r="D13" t="s" s="63">
        <v>1188</v>
      </c>
      <c r="E13" t="s" s="16">
        <v>581</v>
      </c>
      <c r="F13" t="s" s="11">
        <v>1199</v>
      </c>
      <c r="G13" t="s" s="11">
        <v>1210</v>
      </c>
      <c r="H13" t="s" s="11">
        <v>1221</v>
      </c>
      <c r="I13" t="s" s="51">
        <v>595</v>
      </c>
      <c r="J13" t="s" s="55">
        <v>1146</v>
      </c>
    </row>
    <row r="14">
      <c r="A14" s="1"/>
      <c r="B14" t="s" s="10">
        <v>836</v>
      </c>
      <c r="C14" t="s" s="44">
        <v>101</v>
      </c>
      <c r="D14" t="s" s="63">
        <v>1189</v>
      </c>
      <c r="E14" t="s" s="16">
        <v>580</v>
      </c>
      <c r="F14" t="s" s="11">
        <v>1200</v>
      </c>
      <c r="G14" t="s" s="11">
        <v>1211</v>
      </c>
      <c r="H14" t="s" s="11">
        <v>1222</v>
      </c>
      <c r="I14" t="s" s="49">
        <v>593</v>
      </c>
      <c r="J14" t="s" s="55">
        <v>1229</v>
      </c>
    </row>
    <row r="15">
      <c r="A15" s="1"/>
      <c r="B15" t="s" s="10">
        <v>837</v>
      </c>
      <c r="C15" t="s" s="44">
        <v>79</v>
      </c>
      <c r="D15" t="s" s="63">
        <v>1190</v>
      </c>
      <c r="E15" t="s" s="16">
        <v>582</v>
      </c>
      <c r="F15" t="s" s="11">
        <v>1201</v>
      </c>
      <c r="G15" t="s" s="11">
        <v>1212</v>
      </c>
      <c r="H15" t="s" s="11">
        <v>1223</v>
      </c>
      <c r="I15" t="s" s="48">
        <v>592</v>
      </c>
      <c r="J15" t="s" s="55">
        <v>791</v>
      </c>
    </row>
    <row r="16">
      <c r="A16" s="1"/>
      <c r="B16" t="s" s="10">
        <v>838</v>
      </c>
      <c r="C16" t="s" s="44">
        <v>91</v>
      </c>
      <c r="D16" t="s" s="63">
        <v>1191</v>
      </c>
      <c r="E16" t="s" s="16">
        <v>583</v>
      </c>
      <c r="F16" t="s" s="11">
        <v>1202</v>
      </c>
      <c r="G16" t="s" s="11">
        <v>1213</v>
      </c>
      <c r="H16" t="s" s="11">
        <v>1224</v>
      </c>
      <c r="I16" t="s" s="49">
        <v>593</v>
      </c>
      <c r="J16" t="s" s="55">
        <v>1230</v>
      </c>
    </row>
  </sheetData>
  <mergeCells count="1">
    <mergeCell ref="B4:J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pane ySplit="6" topLeftCell="A7" activePane="bottomLeft" state="frozen"/>
      <selection pane="bottomLeft" activeCell="A1" sqref="A1"/>
    </sheetView>
  </sheetViews>
  <cols>
    <col min="1" max="1" width="2.21875" customWidth="1"/>
    <col min="2" max="2" width="4.50390625" customWidth="1"/>
    <col min="3" max="3" width="13.21875" customWidth="1"/>
    <col min="4" max="4" width="22.7890625" customWidth="1"/>
    <col min="5" max="6" width="62.7890625" customWidth="1"/>
    <col min="7" max="7" width="20.9296875" customWidth="1"/>
    <col min="8" max="8" width="28.50390625" customWidth="1"/>
    <col min="9" max="9" width="20.9296875" customWidth="1"/>
    <col min="10" max="10" width="36.07421875" customWidth="1"/>
  </cols>
  <sheetData>
    <row r="1">
      <c r="A1" s="1"/>
      <c r="B1" s="1"/>
      <c r="C1" s="1"/>
      <c r="D1" s="1"/>
      <c r="E1" s="1"/>
      <c r="F1" s="1"/>
      <c r="G1" s="1"/>
      <c r="H1" s="1"/>
      <c r="I1" s="1"/>
      <c r="J1" s="1"/>
    </row>
    <row r="2">
      <c r="A2" s="1"/>
      <c r="B2" t="s" s="2">
        <v>1231</v>
      </c>
      <c r="C2" s="1"/>
      <c r="D2" s="1"/>
      <c r="E2" s="1"/>
      <c r="F2" s="1"/>
      <c r="G2" s="1"/>
      <c r="H2" s="1"/>
      <c r="I2" s="1"/>
      <c r="J2" s="1"/>
    </row>
    <row r="3">
      <c r="A3" s="1"/>
      <c r="B3" t="s" s="3">
        <v>1</v>
      </c>
      <c r="C3" s="1"/>
      <c r="D3" s="1"/>
      <c r="E3" s="1"/>
      <c r="F3" s="1"/>
      <c r="G3" s="1"/>
      <c r="H3" s="1"/>
      <c r="I3" s="1"/>
      <c r="J3" s="1"/>
    </row>
    <row r="4" ht="30" customHeight="1">
      <c r="A4" s="1"/>
      <c r="B4" t="s" s="4">
        <v>1232</v>
      </c>
      <c r="C4" s="4"/>
      <c r="D4" s="4"/>
      <c r="E4" s="4"/>
      <c r="F4" s="4"/>
      <c r="G4" s="4"/>
      <c r="H4" s="4"/>
      <c r="I4" s="4"/>
      <c r="J4" s="4"/>
    </row>
    <row r="5">
      <c r="A5" s="1"/>
      <c r="B5" s="1"/>
      <c r="C5" s="1"/>
      <c r="D5" s="1"/>
      <c r="E5" s="1"/>
      <c r="F5" s="1"/>
      <c r="G5" s="1"/>
      <c r="H5" s="1"/>
      <c r="I5" s="1"/>
      <c r="J5" s="1"/>
    </row>
    <row r="6">
      <c r="A6" s="1"/>
      <c r="B6" t="s" s="13">
        <v>828</v>
      </c>
      <c r="C6" t="s" s="13">
        <v>1126</v>
      </c>
      <c r="D6" t="s" s="13">
        <v>897</v>
      </c>
      <c r="E6" t="s" s="13">
        <v>1236</v>
      </c>
      <c r="F6" t="s" s="13">
        <v>1260</v>
      </c>
      <c r="G6" t="s" s="13">
        <v>1283</v>
      </c>
      <c r="H6" t="s" s="13">
        <v>1294</v>
      </c>
      <c r="I6" t="s" s="13">
        <v>1314</v>
      </c>
      <c r="J6" t="s" s="13">
        <v>692</v>
      </c>
    </row>
    <row r="7">
      <c r="A7" s="1"/>
      <c r="B7" t="s" s="41">
        <v>829</v>
      </c>
      <c r="C7" t="s" s="64">
        <v>1233</v>
      </c>
      <c r="D7" t="s" s="15">
        <v>583</v>
      </c>
      <c r="E7" t="s" s="8">
        <v>1237</v>
      </c>
      <c r="F7" t="s" s="8">
        <v>1261</v>
      </c>
      <c r="G7" t="s" s="8">
        <v>1284</v>
      </c>
      <c r="H7" t="s" s="8">
        <v>1295</v>
      </c>
      <c r="I7" t="s" s="8">
        <v>1315</v>
      </c>
      <c r="J7" t="s" s="54">
        <v>1131</v>
      </c>
    </row>
    <row r="8">
      <c r="A8" s="1"/>
      <c r="B8" t="s" s="44">
        <v>830</v>
      </c>
      <c r="C8" t="s" s="59">
        <v>1233</v>
      </c>
      <c r="D8" t="s" s="16">
        <v>579</v>
      </c>
      <c r="E8" t="s" s="11">
        <v>1238</v>
      </c>
      <c r="F8" t="s" s="11">
        <v>1262</v>
      </c>
      <c r="G8" t="s" s="11">
        <v>1285</v>
      </c>
      <c r="H8" t="s" s="11">
        <v>1296</v>
      </c>
      <c r="I8" t="s" s="11">
        <v>1315</v>
      </c>
      <c r="J8" t="s" s="55">
        <v>1321</v>
      </c>
    </row>
    <row r="9">
      <c r="A9" s="1"/>
      <c r="B9" t="s" s="44">
        <v>831</v>
      </c>
      <c r="C9" t="s" s="59">
        <v>1233</v>
      </c>
      <c r="D9" t="s" s="16">
        <v>583</v>
      </c>
      <c r="E9" t="s" s="11">
        <v>1239</v>
      </c>
      <c r="F9" t="s" s="11">
        <v>1263</v>
      </c>
      <c r="G9" t="s" s="11">
        <v>1286</v>
      </c>
      <c r="H9" t="s" s="11">
        <v>1297</v>
      </c>
      <c r="I9" t="s" s="11">
        <v>1315</v>
      </c>
      <c r="J9" t="s" s="55">
        <v>711</v>
      </c>
    </row>
    <row r="10">
      <c r="A10" s="1"/>
      <c r="B10" t="s" s="44">
        <v>832</v>
      </c>
      <c r="C10" t="s" s="59">
        <v>1233</v>
      </c>
      <c r="D10" t="s" s="16">
        <v>581</v>
      </c>
      <c r="E10" t="s" s="11">
        <v>1240</v>
      </c>
      <c r="F10" t="s" s="11">
        <v>1264</v>
      </c>
      <c r="G10" t="s" s="11">
        <v>1285</v>
      </c>
      <c r="H10" t="s" s="11">
        <v>1296</v>
      </c>
      <c r="I10" t="s" s="11">
        <v>1316</v>
      </c>
      <c r="J10" t="s" s="55">
        <v>1322</v>
      </c>
    </row>
    <row r="11">
      <c r="A11" s="1"/>
      <c r="B11" t="s" s="44">
        <v>833</v>
      </c>
      <c r="C11" t="s" s="59">
        <v>1233</v>
      </c>
      <c r="D11" t="s" s="16">
        <v>583</v>
      </c>
      <c r="E11" t="s" s="11">
        <v>1241</v>
      </c>
      <c r="F11" t="s" s="11">
        <v>1265</v>
      </c>
      <c r="G11" t="s" s="11">
        <v>1287</v>
      </c>
      <c r="H11" t="s" s="11">
        <v>1298</v>
      </c>
      <c r="I11" t="s" s="11">
        <v>1315</v>
      </c>
      <c r="J11" t="s" s="55">
        <v>1323</v>
      </c>
    </row>
    <row r="12">
      <c r="A12" s="1"/>
      <c r="B12" t="s" s="44">
        <v>834</v>
      </c>
      <c r="C12" t="s" s="59">
        <v>1233</v>
      </c>
      <c r="D12" t="s" s="16">
        <v>577</v>
      </c>
      <c r="E12" t="s" s="11">
        <v>1242</v>
      </c>
      <c r="F12" t="s" s="11">
        <v>1266</v>
      </c>
      <c r="G12" t="s" s="11">
        <v>1288</v>
      </c>
      <c r="H12" t="s" s="11">
        <v>1299</v>
      </c>
      <c r="I12" t="s" s="11">
        <v>1317</v>
      </c>
      <c r="J12" t="s" s="55">
        <v>1324</v>
      </c>
    </row>
    <row r="13">
      <c r="A13" s="1"/>
      <c r="B13" t="s" s="44">
        <v>835</v>
      </c>
      <c r="C13" t="s" s="59">
        <v>1233</v>
      </c>
      <c r="D13" t="s" s="16">
        <v>577</v>
      </c>
      <c r="E13" t="s" s="11">
        <v>1243</v>
      </c>
      <c r="F13" t="s" s="11">
        <v>1267</v>
      </c>
      <c r="G13" t="s" s="11">
        <v>1288</v>
      </c>
      <c r="H13" t="s" s="11">
        <v>1300</v>
      </c>
      <c r="I13" t="s" s="11">
        <v>1318</v>
      </c>
      <c r="J13" t="s" s="55">
        <v>1325</v>
      </c>
    </row>
    <row r="14">
      <c r="A14" s="1"/>
      <c r="B14" t="s" s="44">
        <v>836</v>
      </c>
      <c r="C14" t="s" s="51">
        <v>1234</v>
      </c>
      <c r="D14" t="s" s="16">
        <v>579</v>
      </c>
      <c r="E14" t="s" s="11">
        <v>1244</v>
      </c>
      <c r="F14" t="s" s="11">
        <v>1268</v>
      </c>
      <c r="G14" t="s" s="11">
        <v>1285</v>
      </c>
      <c r="H14" t="s" s="11">
        <v>1301</v>
      </c>
      <c r="I14" t="s" s="11">
        <v>1319</v>
      </c>
      <c r="J14" t="s" s="55">
        <v>1326</v>
      </c>
    </row>
    <row r="15">
      <c r="A15" s="1"/>
      <c r="B15" t="s" s="44">
        <v>837</v>
      </c>
      <c r="C15" t="s" s="51">
        <v>1234</v>
      </c>
      <c r="D15" t="s" s="16">
        <v>583</v>
      </c>
      <c r="E15" t="s" s="11">
        <v>1245</v>
      </c>
      <c r="F15" t="s" s="11">
        <v>1269</v>
      </c>
      <c r="G15" t="s" s="11">
        <v>1289</v>
      </c>
      <c r="H15" t="s" s="11">
        <v>1296</v>
      </c>
      <c r="I15" t="s" s="11">
        <v>1315</v>
      </c>
      <c r="J15" t="s" s="55">
        <v>1327</v>
      </c>
    </row>
    <row r="16">
      <c r="A16" s="1"/>
      <c r="B16" t="s" s="44">
        <v>838</v>
      </c>
      <c r="C16" t="s" s="51">
        <v>1234</v>
      </c>
      <c r="D16" t="s" s="16">
        <v>588</v>
      </c>
      <c r="E16" t="s" s="11">
        <v>1246</v>
      </c>
      <c r="F16" t="s" s="11">
        <v>1270</v>
      </c>
      <c r="G16" t="s" s="11">
        <v>1290</v>
      </c>
      <c r="H16" t="s" s="11">
        <v>1302</v>
      </c>
      <c r="I16" t="s" s="11">
        <v>1315</v>
      </c>
      <c r="J16" t="s" s="55">
        <v>1328</v>
      </c>
    </row>
    <row r="17">
      <c r="A17" s="1"/>
      <c r="B17" t="s" s="44">
        <v>839</v>
      </c>
      <c r="C17" t="s" s="51">
        <v>1234</v>
      </c>
      <c r="D17" t="s" s="16">
        <v>582</v>
      </c>
      <c r="E17" t="s" s="11">
        <v>1247</v>
      </c>
      <c r="F17" t="s" s="11">
        <v>1271</v>
      </c>
      <c r="G17" t="s" s="11">
        <v>1291</v>
      </c>
      <c r="H17" t="s" s="11">
        <v>1296</v>
      </c>
      <c r="I17" t="s" s="11">
        <v>1315</v>
      </c>
      <c r="J17" t="s" s="55">
        <v>1163</v>
      </c>
    </row>
    <row r="18">
      <c r="A18" s="1"/>
      <c r="B18" t="s" s="44">
        <v>840</v>
      </c>
      <c r="C18" t="s" s="51">
        <v>1234</v>
      </c>
      <c r="D18" t="s" s="16">
        <v>582</v>
      </c>
      <c r="E18" t="s" s="11">
        <v>1248</v>
      </c>
      <c r="F18" t="s" s="11">
        <v>1272</v>
      </c>
      <c r="G18" t="s" s="11">
        <v>592</v>
      </c>
      <c r="H18" t="s" s="11">
        <v>1303</v>
      </c>
      <c r="I18" t="s" s="11">
        <v>1315</v>
      </c>
      <c r="J18" t="s" s="55">
        <v>1329</v>
      </c>
    </row>
    <row r="19">
      <c r="A19" s="1"/>
      <c r="B19" t="s" s="44">
        <v>841</v>
      </c>
      <c r="C19" t="s" s="51">
        <v>1234</v>
      </c>
      <c r="D19" t="s" s="16">
        <v>583</v>
      </c>
      <c r="E19" t="s" s="11">
        <v>1249</v>
      </c>
      <c r="F19" t="s" s="11">
        <v>1273</v>
      </c>
      <c r="G19" t="s" s="11">
        <v>458</v>
      </c>
      <c r="H19" t="s" s="11">
        <v>1304</v>
      </c>
      <c r="I19" t="s" s="11">
        <v>1315</v>
      </c>
      <c r="J19" t="s" s="55">
        <v>1133</v>
      </c>
    </row>
    <row r="20">
      <c r="A20" s="1"/>
      <c r="B20" t="s" s="44">
        <v>842</v>
      </c>
      <c r="C20" t="s" s="51">
        <v>1234</v>
      </c>
      <c r="D20" t="s" s="16">
        <v>583</v>
      </c>
      <c r="E20" t="s" s="11">
        <v>1250</v>
      </c>
      <c r="F20" t="s" s="11">
        <v>1274</v>
      </c>
      <c r="G20" t="s" s="11">
        <v>452</v>
      </c>
      <c r="H20" t="s" s="11">
        <v>1305</v>
      </c>
      <c r="I20" t="s" s="11">
        <v>1315</v>
      </c>
      <c r="J20" t="s" s="55">
        <v>1130</v>
      </c>
    </row>
    <row r="21">
      <c r="A21" s="1"/>
      <c r="B21" t="s" s="44">
        <v>843</v>
      </c>
      <c r="C21" t="s" s="51">
        <v>1234</v>
      </c>
      <c r="D21" t="s" s="16">
        <v>579</v>
      </c>
      <c r="E21" t="s" s="11">
        <v>1251</v>
      </c>
      <c r="F21" t="s" s="11">
        <v>1275</v>
      </c>
      <c r="G21" t="s" s="11">
        <v>1285</v>
      </c>
      <c r="H21" t="s" s="11">
        <v>1306</v>
      </c>
      <c r="I21" t="s" s="11">
        <v>1315</v>
      </c>
      <c r="J21" t="s" s="55">
        <v>1330</v>
      </c>
    </row>
    <row r="22">
      <c r="A22" s="1"/>
      <c r="B22" t="s" s="44">
        <v>844</v>
      </c>
      <c r="C22" t="s" s="50">
        <v>1235</v>
      </c>
      <c r="D22" t="s" s="16">
        <v>580</v>
      </c>
      <c r="E22" t="s" s="11">
        <v>1252</v>
      </c>
      <c r="F22" t="s" s="11">
        <v>1276</v>
      </c>
      <c r="G22" t="s" s="11">
        <v>592</v>
      </c>
      <c r="H22" t="s" s="11">
        <v>1307</v>
      </c>
      <c r="I22" t="s" s="11">
        <v>1315</v>
      </c>
      <c r="J22" t="s" s="55">
        <v>1331</v>
      </c>
    </row>
    <row r="23">
      <c r="A23" s="1"/>
      <c r="B23" t="s" s="44">
        <v>845</v>
      </c>
      <c r="C23" t="s" s="50">
        <v>1235</v>
      </c>
      <c r="D23" t="s" s="16">
        <v>582</v>
      </c>
      <c r="E23" t="s" s="11">
        <v>1253</v>
      </c>
      <c r="F23" t="s" s="11">
        <v>1277</v>
      </c>
      <c r="G23" t="s" s="11">
        <v>1285</v>
      </c>
      <c r="H23" t="s" s="11">
        <v>1308</v>
      </c>
      <c r="I23" t="s" s="11">
        <v>1315</v>
      </c>
      <c r="J23" t="s" s="55">
        <v>1332</v>
      </c>
    </row>
    <row r="24">
      <c r="A24" s="1"/>
      <c r="B24" t="s" s="44">
        <v>846</v>
      </c>
      <c r="C24" t="s" s="50">
        <v>1235</v>
      </c>
      <c r="D24" t="s" s="16">
        <v>578</v>
      </c>
      <c r="E24" t="s" s="11">
        <v>1254</v>
      </c>
      <c r="F24" t="s" s="11">
        <v>1278</v>
      </c>
      <c r="G24" t="s" s="11">
        <v>1285</v>
      </c>
      <c r="H24" t="s" s="11">
        <v>1309</v>
      </c>
      <c r="I24" t="s" s="11">
        <v>1320</v>
      </c>
      <c r="J24" t="s" s="55">
        <v>1333</v>
      </c>
    </row>
    <row r="25">
      <c r="A25" s="1"/>
      <c r="B25" t="s" s="44">
        <v>847</v>
      </c>
      <c r="C25" t="s" s="50">
        <v>1235</v>
      </c>
      <c r="D25" t="s" s="16">
        <v>585</v>
      </c>
      <c r="E25" t="s" s="11">
        <v>1255</v>
      </c>
      <c r="F25" t="s" s="11">
        <v>1279</v>
      </c>
      <c r="G25" t="s" s="11">
        <v>592</v>
      </c>
      <c r="H25" t="s" s="11">
        <v>1310</v>
      </c>
      <c r="I25" t="s" s="11">
        <v>1315</v>
      </c>
      <c r="J25" t="s" s="55">
        <v>1334</v>
      </c>
    </row>
    <row r="26">
      <c r="A26" s="1"/>
      <c r="B26" t="s" s="44">
        <v>848</v>
      </c>
      <c r="C26" t="s" s="50">
        <v>1235</v>
      </c>
      <c r="D26" t="s" s="16">
        <v>583</v>
      </c>
      <c r="E26" t="s" s="11">
        <v>1256</v>
      </c>
      <c r="F26" t="s" s="11">
        <v>1280</v>
      </c>
      <c r="G26" t="s" s="11">
        <v>1292</v>
      </c>
      <c r="H26" t="s" s="11">
        <v>1311</v>
      </c>
      <c r="I26" t="s" s="11">
        <v>1315</v>
      </c>
      <c r="J26" t="s" s="55">
        <v>1134</v>
      </c>
    </row>
    <row r="27">
      <c r="A27" s="1"/>
      <c r="B27" t="s" s="44">
        <v>849</v>
      </c>
      <c r="C27" t="s" s="50">
        <v>1235</v>
      </c>
      <c r="D27" t="s" s="16">
        <v>586</v>
      </c>
      <c r="E27" t="s" s="11">
        <v>1257</v>
      </c>
      <c r="F27" t="s" s="11">
        <v>1017</v>
      </c>
      <c r="G27" t="s" s="11">
        <v>452</v>
      </c>
      <c r="H27" t="s" s="11">
        <v>1312</v>
      </c>
      <c r="I27" t="s" s="11">
        <v>1315</v>
      </c>
      <c r="J27" t="s" s="55">
        <v>1168</v>
      </c>
    </row>
    <row r="28">
      <c r="A28" s="1"/>
      <c r="B28" t="s" s="44">
        <v>850</v>
      </c>
      <c r="C28" t="s" s="50">
        <v>1235</v>
      </c>
      <c r="D28" t="s" s="16">
        <v>587</v>
      </c>
      <c r="E28" t="s" s="11">
        <v>1258</v>
      </c>
      <c r="F28" t="s" s="11">
        <v>1281</v>
      </c>
      <c r="G28" t="s" s="11">
        <v>1293</v>
      </c>
      <c r="H28" t="s" s="11">
        <v>1313</v>
      </c>
      <c r="I28" t="s" s="11">
        <v>1315</v>
      </c>
      <c r="J28" t="s" s="55">
        <v>1335</v>
      </c>
    </row>
    <row r="29">
      <c r="A29" s="1"/>
      <c r="B29" t="s" s="44">
        <v>851</v>
      </c>
      <c r="C29" t="s" s="50">
        <v>1235</v>
      </c>
      <c r="D29" t="s" s="16">
        <v>577</v>
      </c>
      <c r="E29" t="s" s="11">
        <v>1259</v>
      </c>
      <c r="F29" t="s" s="11">
        <v>1282</v>
      </c>
      <c r="G29" t="s" s="11">
        <v>592</v>
      </c>
      <c r="H29" t="s" s="11">
        <v>1296</v>
      </c>
      <c r="I29" t="s" s="11">
        <v>1315</v>
      </c>
      <c r="J29" t="s" s="55">
        <v>1336</v>
      </c>
    </row>
  </sheetData>
  <mergeCells count="1">
    <mergeCell ref="B4:J4"/>
  </mergeCells>
  <pageMargins left="0.7" right="0.7" top="0.75" bottom="0.75" header="0.3" footer="0.3"/>
</worksheet>
</file>

<file path=ccalc/calcState.xml><?xml version="1.0" encoding="utf-8"?>
<calcState xmlns="urn:twentyai:ccalc:calc-state" version="1" digest="fba0efaf840dd2cd0aed0ba693b5110a39a5169fb7f69308e21940d83debe401"/>
</file>

<file path=docProps/app.xml><?xml version="1.0" encoding="utf-8"?>
<Properties xmlns="http://schemas.openxmlformats.org/officeDocument/2006/extended-properties" xmlns:vt="http://schemas.openxmlformats.org/officeDocument/2006/docPropsVTypes">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2026-10-22T23:49:40Z</dcterms:created>
  <dcterms:modified xsi:type="dcterms:W3CDTF">2026-10-22T23:49:41Z</dcterms:modified>
  <cp:category/>
  <cp:contentStatus/>
</cp:coreProperties>
</file>