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Guidance scorecard" sheetId="2" r:id="rId1"/>
    <sheet name="Promise ledger" sheetId="3" r:id="rId2"/>
    <sheet name="Calls vs process timeline" sheetId="4" r:id="rId3"/>
  </sheets>
  <calcPr/>
</workbook>
</file>

<file path=xl/sharedStrings.xml><?xml version="1.0" encoding="utf-8"?>
<sst xmlns="http://schemas.openxmlformats.org/spreadsheetml/2006/main" count="594" uniqueCount="594">
  <si>
    <t>CWAN guidance scorecard: revenue and adjusted EBITDA, guided vs delivered ($M)</t>
  </si>
  <si>
    <t>QUARTERLY GUIDANCE VS DELIVERED</t>
  </si>
  <si>
    <t>Revenue ($M)</t>
  </si>
  <si>
    <t>Adj. EBITDA ($M)</t>
  </si>
  <si>
    <t>Quarter</t>
  </si>
  <si>
    <t>Guided on</t>
  </si>
  <si>
    <t>Low</t>
  </si>
  <si>
    <t>High</t>
  </si>
  <si>
    <t>Mid</t>
  </si>
  <si>
    <t>Actual</t>
  </si>
  <si>
    <t>Beat $</t>
  </si>
  <si>
    <t>Beat %</t>
  </si>
  <si>
    <t>Vs range</t>
  </si>
  <si>
    <t>Margin</t>
  </si>
  <si>
    <t>FY</t>
  </si>
  <si>
    <t>Source</t>
  </si>
  <si>
    <t>Q4'21</t>
  </si>
  <si>
    <t>FY2021</t>
  </si>
  <si>
    <t>Guide: Q3'21 release p.2 (margin ~26%, EBITDA = margin x revenue mid); actual: Q4'21 release p.1</t>
  </si>
  <si>
    <t>Q1'22</t>
  </si>
  <si>
    <t>FY2022</t>
  </si>
  <si>
    <t>Guide: Q4'21 release p.2 (~$70M); actual: Q1'22 release p.1</t>
  </si>
  <si>
    <t>Q2'22</t>
  </si>
  <si>
    <t>Guide: Q1'22 release p.2; actual: Q2'22 release p.1</t>
  </si>
  <si>
    <t>Q3'22</t>
  </si>
  <si>
    <t>Guide: Q2'22 release p.2 (assumed June asset prices); actual: Q3'22 release p.1</t>
  </si>
  <si>
    <t>Q4'22</t>
  </si>
  <si>
    <t>Guide: Q3'22 release p.3 (incl. ~$1M JUMP); actual: Q4'22 release p.1</t>
  </si>
  <si>
    <t>Q1'23</t>
  </si>
  <si>
    <t>FY2023</t>
  </si>
  <si>
    <t>Guide: Q4'22 release p.5; actual: Q1'23 release p.1</t>
  </si>
  <si>
    <t>Q2'23</t>
  </si>
  <si>
    <t>Guide: Q1'23 release p.4; actual: Q2'23 release p.1</t>
  </si>
  <si>
    <t>Q3'23</t>
  </si>
  <si>
    <t>Guide: Q2'23 release p.4; actual: Q3'23 release p.1</t>
  </si>
  <si>
    <t>Q4'23</t>
  </si>
  <si>
    <t>Guide: Q3'23 release p.5; actual: Q4'23 release p.1</t>
  </si>
  <si>
    <t>Q1'24</t>
  </si>
  <si>
    <t>FY2024</t>
  </si>
  <si>
    <t>Guide: Q4'23 release p.5 ($100.5M; call transcript p.6 reads $105M, release used); actual: Q1'24 release p.1</t>
  </si>
  <si>
    <t>Q2'24</t>
  </si>
  <si>
    <t>Guide: Q1'24 release p.4; actual: Q2'24 release p.1</t>
  </si>
  <si>
    <t>Q3'24</t>
  </si>
  <si>
    <t>Guide: Q2'24 release p.5; actual: Q3'24 release p.1</t>
  </si>
  <si>
    <t>Q4'24</t>
  </si>
  <si>
    <t>Guide: Q3'24 release p.4; actual: Q4'24 release p.1 (incl. ~$3M NAIC pull-forward per Q4'24 call p.6)</t>
  </si>
  <si>
    <t>Q1'25</t>
  </si>
  <si>
    <t>FY2025</t>
  </si>
  <si>
    <t>Guide: Q4'24 release p.4 (standalone); actual: Q1'25 release p.1</t>
  </si>
  <si>
    <t>Q2'25</t>
  </si>
  <si>
    <t>Guide: Q1'25 release p.4 (core $129M + acquired $45M; EBITDA $45M + $8M); 9 days of Enfusion revenue held back as a hedge (Q2'25 call p.4)</t>
  </si>
  <si>
    <t>Q3'25</t>
  </si>
  <si>
    <t>Guide: Q2'25 release p.4 (EBITDA ~$65M); actual: Q3'25 release p.1</t>
  </si>
  <si>
    <t>Q4'25</t>
  </si>
  <si>
    <t>Guide: Q3'25 release p.3 (issued while Oct 23 bid was in hand); actual: Q4'25 release p.1</t>
  </si>
  <si>
    <t>SCORECARD SUMMARY</t>
  </si>
  <si>
    <t>Revenue</t>
  </si>
  <si>
    <t>Adj. EBITDA</t>
  </si>
  <si>
    <t>Quarters scored</t>
  </si>
  <si>
    <t>Beat vs midpoint</t>
  </si>
  <si>
    <t>Missed vs midpoint</t>
  </si>
  <si>
    <t>Above top of range</t>
  </si>
  <si>
    <t>Below bottom of range</t>
  </si>
  <si>
    <t>Average beat %</t>
  </si>
  <si>
    <t>Median beat %</t>
  </si>
  <si>
    <t>Smallest beat %</t>
  </si>
  <si>
    <t>Largest beat %</t>
  </si>
  <si>
    <t>Average beat %, FY2022</t>
  </si>
  <si>
    <t>Average beat %, FY2023</t>
  </si>
  <si>
    <t>Average beat %, FY2024</t>
  </si>
  <si>
    <t>Average beat %, FY2025</t>
  </si>
  <si>
    <t>FULL-YEAR GUIDANCE PATH</t>
  </si>
  <si>
    <t>Fiscal year</t>
  </si>
  <si>
    <t>Basis</t>
  </si>
  <si>
    <t>Change vs prior</t>
  </si>
  <si>
    <t>Move</t>
  </si>
  <si>
    <t>Actual vs mid</t>
  </si>
  <si>
    <t>Initial</t>
  </si>
  <si>
    <t>Q3'21 release p.2: first guide as a public company; EBITDA guided as ~28% margin, so EBITDA = margin x revenue mid</t>
  </si>
  <si>
    <t>Q4'21 release p.2</t>
  </si>
  <si>
    <t>Q1 update</t>
  </si>
  <si>
    <t>Q1'22 release p.2</t>
  </si>
  <si>
    <t>Q2 update</t>
  </si>
  <si>
    <t>Q2'22 release p.2: only full-year revenue cut in the record (AUM/market declines)</t>
  </si>
  <si>
    <t>Q3 update</t>
  </si>
  <si>
    <t>Q3'22 release p.3 (incl. ~$1M JUMP)</t>
  </si>
  <si>
    <t>Q4'22 release p.5</t>
  </si>
  <si>
    <t>Q1'23 release p.4</t>
  </si>
  <si>
    <t>Q2'23 release p.4</t>
  </si>
  <si>
    <t>Q3'23 release p.5</t>
  </si>
  <si>
    <t>Q4'23 release p.5</t>
  </si>
  <si>
    <t>Q1'24 release p.4 (incl. ~2/3 of Wilshire's ~$7M run-rate)</t>
  </si>
  <si>
    <t>Q2'24 release p.5</t>
  </si>
  <si>
    <t>Q3'24 release p.4</t>
  </si>
  <si>
    <t>Standalone</t>
  </si>
  <si>
    <t>n/a</t>
  </si>
  <si>
    <t>Q4'24 release p.4 (excl. Enfusion); actual = core revenue derived below; standalone EBITDA not reported</t>
  </si>
  <si>
    <t>Re-based</t>
  </si>
  <si>
    <t>Re-base</t>
  </si>
  <si>
    <t>Q1'25 release p.4: first consolidated guide after the Enfusion and Beacon closings; basis change, no comparison to prior</t>
  </si>
  <si>
    <t>Q2'25 release p.4</t>
  </si>
  <si>
    <t>Q3'25 release p.3; no FY2026 guide issued (Q4'25 release p.3)</t>
  </si>
  <si>
    <t>INPUTS AND DERIVED FIGURES</t>
  </si>
  <si>
    <t>Item</t>
  </si>
  <si>
    <t>Value</t>
  </si>
  <si>
    <t>Q4'21 guided adj. EBITDA margin</t>
  </si>
  <si>
    <t>Q3'21 release p.2</t>
  </si>
  <si>
    <t>FY2021 guided adj. EBITDA margin</t>
  </si>
  <si>
    <t>Q2'25 revenue guide, core Clearwater ($M)</t>
  </si>
  <si>
    <t>Q1'25 release p.4</t>
  </si>
  <si>
    <t>Q2'25 revenue guide, acquired businesses ($M)</t>
  </si>
  <si>
    <t>Q2'25 adj. EBITDA guide, core ($M)</t>
  </si>
  <si>
    <t>Q2'25 adj. EBITDA guide, acquired ($M)</t>
  </si>
  <si>
    <t>FY2025 revenue, reported ($M)</t>
  </si>
  <si>
    <t>Q4'25 release p.9</t>
  </si>
  <si>
    <t>Enfusion revenue contributed, 2025 ($M)</t>
  </si>
  <si>
    <t>FY2025 10-K p.122</t>
  </si>
  <si>
    <t>Beacon revenue contributed, 2025 ($M)</t>
  </si>
  <si>
    <t>FY2025 10-K p.123</t>
  </si>
  <si>
    <t>Core Clearwater revenue, 2025, derived ($M)</t>
  </si>
  <si>
    <t>Reported less Enfusion and Beacon contributions; Bistro had no revenue (Q1'25 call p.17)</t>
  </si>
  <si>
    <t>Core Clearwater revenue growth, 2025, derived</t>
  </si>
  <si>
    <t>vs FY2024 reported revenue; management said core grew close to 21% through Q3 (Q3'25 call p.2)</t>
  </si>
  <si>
    <t>CWAN promise ledger: what management committed to, in its own words, and what happened</t>
  </si>
  <si>
    <t>PROMISE LEDGER</t>
  </si>
  <si>
    <t>#</t>
  </si>
  <si>
    <t>Theme</t>
  </si>
  <si>
    <t>Promise</t>
  </si>
  <si>
    <t>Made on</t>
  </si>
  <si>
    <t>Where</t>
  </si>
  <si>
    <t>Page</t>
  </si>
  <si>
    <t>Exact words</t>
  </si>
  <si>
    <t>Target</t>
  </si>
  <si>
    <t>What happened</t>
  </si>
  <si>
    <t>Outcome source</t>
  </si>
  <si>
    <t>Verdict</t>
  </si>
  <si>
    <t>IC read</t>
  </si>
  <si>
    <t>1</t>
  </si>
  <si>
    <t>Rule of 50+</t>
  </si>
  <si>
    <t>Run a 'rule of fifty-plus' company</t>
  </si>
  <si>
    <t>Q4'21 call</t>
  </si>
  <si>
    <t>“we continue to run a strong, disciplined rule of fifty-plus company”</t>
  </si>
  <si>
    <t>Revenue growth + adj. EBITDA margin &gt;= 50</t>
  </si>
  <si>
    <t>FY22 47.1 and FY25 pro forma 49.3 fell short; FY21, FY23 and FY24 cleared 50 (Plan vs record, rows 112-113)</t>
  </si>
  <si>
    <t>Plan vs record</t>
  </si>
  <si>
    <t>Partly kept</t>
  </si>
  <si>
    <t>Only 'Rule of' framing on any call; 'Rule of 40' was never said. Plan scores 51 in 2026E and 60 by 2030E, but only on 17-18% growth.</t>
  </si>
  <si>
    <t>2</t>
  </si>
  <si>
    <t>Margins</t>
  </si>
  <si>
    <t>Long-term 80% gross margin</t>
  </si>
  <si>
    <t>Q2'23 call</t>
  </si>
  <si>
    <t>“illustrating that we are making progress on our path toward our long-term goal of 80% gross margin”</t>
  </si>
  <si>
    <t>80% non-GAAP gross margin</t>
  </si>
  <si>
    <t>Core platform above 80% in Q2'25; combined business 78.5% in Q3'25</t>
  </si>
  <si>
    <t>Q2'25 call / Q3'25 call</t>
  </si>
  <si>
    <t>Kept (core)</t>
  </si>
  <si>
    <t>Target raised to 82% at the 2025 Investor Day; combined business still below 80%.</t>
  </si>
  <si>
    <t>3</t>
  </si>
  <si>
    <t>+50 bps gross margin per year (2023 Investor Day)</t>
  </si>
  <si>
    <t>Q2'24 call</t>
  </si>
  <si>
    <t>“50 bips of gross margin improvement, kind of year over year over year, until we get to that 80%”</t>
  </si>
  <si>
    <t>+50 bps a year to 80%</t>
  </si>
  <si>
    <t>240 bps better in 18 months, against a five-year commitment</t>
  </si>
  <si>
    <t>Q1'25 call</t>
  </si>
  <si>
    <t>Kept early</t>
  </si>
  <si>
    <t>Margin promises are the most reliable part of the record.</t>
  </si>
  <si>
    <t>4</t>
  </si>
  <si>
    <t>+200 bps adj. EBITDA margin in 2024 and again in 2025</t>
  </si>
  <si>
    <t>Q4'23 call</t>
  </si>
  <si>
    <t>“At our Investor Day, we announced our intent to expand EBITDA margin by 200 basis points in 2024, and by another 200 basis points in 2025.”</t>
  </si>
  <si>
    <t>+200 bps in FY24 and FY25</t>
  </si>
  <si>
    <t>FY24 +350 bps; FY25 +170 bps on the consolidated base after lower-margin acquisitions (Plan vs record, row 109)</t>
  </si>
  <si>
    <t>Kept 2024; short 2025</t>
  </si>
  <si>
    <t>Reaffirmed for 2025 on the Q4'24 call; the acquisitions diluted it. Plan needs +210 bps in 2026E.</t>
  </si>
  <si>
    <t>5</t>
  </si>
  <si>
    <t>Long-term 40% adj. EBITDA margin</t>
  </si>
  <si>
    <t>Q1'24 call</t>
  </si>
  <si>
    <t>“the clear pathway towards our long-term adjusted EBITDA margin goal of 40%”</t>
  </si>
  <si>
    <t>40% adj. EBITDA margin</t>
  </si>
  <si>
    <t>FY25 33.9%; target raised to 42% at the 2025 Investor Day</t>
  </si>
  <si>
    <t>Investor Day 2025</t>
  </si>
  <si>
    <t>Open</t>
  </si>
  <si>
    <t>Board plan reaches 40% in 2028E.</t>
  </si>
  <si>
    <t>6</t>
  </si>
  <si>
    <t>Long-term 82% gross margin and 42% adj. EBITDA margin</t>
  </si>
  <si>
    <t>“Our long-term target has increased to 82% … resulting in us having a long-term EBITDA target of 42%.”</t>
  </si>
  <si>
    <t>82% GM / 42% EBITDA</t>
  </si>
  <si>
    <t>Board plan: 80.7% gross margin and 42.2% EBITDA margin in 2030E</t>
  </si>
  <si>
    <t>DEFM14A</t>
  </si>
  <si>
    <t>Plan books the EBITDA target by 2030 but not the gross-margin target.</t>
  </si>
  <si>
    <t>7</t>
  </si>
  <si>
    <t>NRR</t>
  </si>
  <si>
    <t>NRR to 115%</t>
  </si>
  <si>
    <t>“And number two, growing NRR to 115.”</t>
  </si>
  <si>
    <t>115% by end-2025</t>
  </si>
  <si>
    <t>116% at Q4'24, a year early, on the standalone base; consolidated 110% (Q2'25), 108% (Q3'25), 109% (Q4'25), 108% (Q1'26)</t>
  </si>
  <si>
    <t>Q4'24 call</t>
  </si>
  <si>
    <t>Kept, then lost</t>
  </si>
  <si>
    <t>Management still claimed 'the path to 115%' in Nov 2025; consolidated NRR has not been above 110% since the deals closed.</t>
  </si>
  <si>
    <t>8</t>
  </si>
  <si>
    <t>Organic growth</t>
  </si>
  <si>
    <t>Core Clearwater grows 20%; long-term 20% top-line commitment</t>
  </si>
  <si>
    <t>“We've always said Clearwater grows 20%. We're committed to that rate. … longer-term commitment to the 20% top-line growth remains”</t>
  </si>
  <si>
    <t>20% organic growth</t>
  </si>
  <si>
    <t>Core 2025 revenue +18.8% (derived); organic ARR +17.0% at Q3'25; combined pro forma revenue +15.4% (Plan vs record, rows 17-21)</t>
  </si>
  <si>
    <t>Not kept (2025)</t>
  </si>
  <si>
    <t>Organic H2'25 slowed against a 25% H2'24 comparison; the 20% anchor is the plan's biggest load-bearing claim.</t>
  </si>
  <si>
    <t>9</t>
  </si>
  <si>
    <t>Enfusion</t>
  </si>
  <si>
    <t>Re-accelerate Enfusion from ~13% to 20% in two years, with real acceleration in 2026</t>
  </si>
  <si>
    <t>“it's starting up at about 13%, and we expect to re-accelerate growth to 20% in two years. … We expect to see some real acceleration, if you will, in 2026.”</t>
  </si>
  <si>
    <t>20% growth by 2027</t>
  </si>
  <si>
    <t>Expected 12% for 2025; full re-acceleration pushed to 1H 2027</t>
  </si>
  <si>
    <t>Q3'25 call</t>
  </si>
  <si>
    <t>Slipping</t>
  </si>
  <si>
    <t>Deceleration, not acceleration, in the first year; the timeline moved twice in six months.</t>
  </si>
  <si>
    <t>10</t>
  </si>
  <si>
    <t>~$20M G&amp;A cost savings over the first 2.5 years</t>
  </si>
  <si>
    <t>Enfusion deal release</t>
  </si>
  <si>
    <t>“yielding about $20 million in cost savings, which we believe will be delivered over the first two and a half years after close”</t>
  </si>
  <si>
    <t>$20M over 2.5 years</t>
  </si>
  <si>
    <t>$20M realized within the first days, then described as the 'full year-one target'</t>
  </si>
  <si>
    <t>Q2'25 call</t>
  </si>
  <si>
    <t>Delivered by day-one reorganization; the yardstick was restated from 2.5 years to year one.</t>
  </si>
  <si>
    <t>11</t>
  </si>
  <si>
    <t>+400 bps Enfusion adj. EBITDA margin in year one, +400 bps in year two</t>
  </si>
  <si>
    <t>“Clearwater expects to deliver 400 bps in Adjusted EBITDA margin expansion in the first year after close and an additional 400 bps in the second year after close.”</t>
  </si>
  <si>
    <t>+800 bps over two years</t>
  </si>
  <si>
    <t>Restated as gross margin on the Q1'25 call; 400 of 800 bps claimed by Q2'25; 'put to bed' in Q3'25</t>
  </si>
  <si>
    <t>Kept (own measure)</t>
  </si>
  <si>
    <t>The metric changed from EBITDA margin to gross margin and is not separately disclosed.</t>
  </si>
  <si>
    <t>12</t>
  </si>
  <si>
    <t>Beacon</t>
  </si>
  <si>
    <t>Beacon is a ~20% growing business</t>
  </si>
  <si>
    <t>“we also think of that as a 20% growing business”</t>
  </si>
  <si>
    <t>~20% growth</t>
  </si>
  <si>
    <t>$35.6M revenue contributed May-Dec 2025 on ~$44M ARR at end-2024; no growth rate disclosed</t>
  </si>
  <si>
    <t>FY2025 10-K</t>
  </si>
  <si>
    <t>Not separately reported after Q2'25 ('continues to perform very well').</t>
  </si>
  <si>
    <t>13</t>
  </si>
  <si>
    <t>Bistro</t>
  </si>
  <si>
    <t>Bistro is a no-revenue asset to be sold horizontally</t>
  </si>
  <si>
    <t>“It was an asset acquisition, and there aren't revenues associated with it.”</t>
  </si>
  <si>
    <t>Traction to come</t>
  </si>
  <si>
    <t>Traction expected in 2026; $98.1M Blackstone commercial agreement booked as an intangible</t>
  </si>
  <si>
    <t>Paid $112.7M; still no disclosed revenue at the last call.</t>
  </si>
  <si>
    <t>14</t>
  </si>
  <si>
    <t>M&amp;A</t>
  </si>
  <si>
    <t>No further M&amp;A until the deals prove out and leverage falls</t>
  </si>
  <si>
    <t>“we will not pursue further M&amp;A activities until the benefits of these acquisitions are truly apparent to investors, clients, and employees, and we have sufficiently deleveraged the business”</t>
  </si>
  <si>
    <t>No new deals</t>
  </si>
  <si>
    <t>No further acquisitions; the company agreed to be sold on Dec 20, 2025</t>
  </si>
  <si>
    <t>Kept</t>
  </si>
  <si>
    <t>15</t>
  </si>
  <si>
    <t>Leverage</t>
  </si>
  <si>
    <t>Net debt / EBITDA below 4x by end-2025 and 3x by end-2026</t>
  </si>
  <si>
    <t>“We targeted debt to EBITDA at less than four times by the end of 2025 and less than three times by the end of 2026.”</t>
  </si>
  <si>
    <t>&lt;4x 2025; &lt;3x 2026</t>
  </si>
  <si>
    <t>2.7x on annualized Q3'25 EBITDA; 2.9x on FY25 EBITDA (Plan vs record, row 123)</t>
  </si>
  <si>
    <t>16</t>
  </si>
  <si>
    <t>SBC</t>
  </si>
  <si>
    <t>SBC to fall as a share of revenue</t>
  </si>
  <si>
    <t>Q2'22 call</t>
  </si>
  <si>
    <t>“we see stock-based compensation as a percentage of revenue going down over time”</t>
  </si>
  <si>
    <t>Falling SBC % of revenue</t>
  </si>
  <si>
    <t>22% FY22, 29% FY23 (JUMP awards), 25% FY24, 18% FY25 (Plan vs record, row 118)</t>
  </si>
  <si>
    <t>Broken 2023; kept since</t>
  </si>
  <si>
    <t>Dollars rose from $67M (FY22) to $135M (FY25).</t>
  </si>
  <si>
    <t>17</t>
  </si>
  <si>
    <t>SBC below 20% of 2025 revenue; flat dollars, $135-140M in 2026, &lt;15% of revenue</t>
  </si>
  <si>
    <t>“We're committing to keeping this flat. As you look to next year, we're saying 135-140. But as a percentage of revenue, lower than 15%.”</t>
  </si>
  <si>
    <t>$135-140M in 2026</t>
  </si>
  <si>
    <t>FY25 $134.5M, 18% of revenue; board plan holds SBC at $127M a year through 2030</t>
  </si>
  <si>
    <t>Kept 2025; plan below public range</t>
  </si>
  <si>
    <t>Plan SBC is $8-13M a year below the public 2026 range; check the basis (payroll taxes) before relying on post-SBC cash flow.</t>
  </si>
  <si>
    <t>18</t>
  </si>
  <si>
    <t>JUMP</t>
  </si>
  <si>
    <t>JUMP adds French clients, PMS/OMS and front-to-back for North America</t>
  </si>
  <si>
    <t>Q3'22 call</t>
  </si>
  <si>
    <t>“One, we add 70- plus clients in France and the French-speaking markets, and 100 employees in Paris … We can now service that market.”</t>
  </si>
  <si>
    <t>Scale JUMP globally</t>
  </si>
  <si>
    <t>Missed earn-out growth targets; management later said it would take a long time to scale</t>
  </si>
  <si>
    <t>Not kept</t>
  </si>
  <si>
    <t>First acquisition underdelivered; the integration record behind Enfusion is thin.</t>
  </si>
  <si>
    <t>19</t>
  </si>
  <si>
    <t>Retention</t>
  </si>
  <si>
    <t>98%+ gross revenue retention</t>
  </si>
  <si>
    <t>“We have achieved 98% or better gross retention in 26 of the last 27 quarters.”</t>
  </si>
  <si>
    <t>98% or better</t>
  </si>
  <si>
    <t>97% at Mar 31, 2026</t>
  </si>
  <si>
    <t>Q1'26 release</t>
  </si>
  <si>
    <t>Slipped</t>
  </si>
  <si>
    <t>First post-deal print below 98%, alongside 108% NRR.</t>
  </si>
  <si>
    <t>20</t>
  </si>
  <si>
    <t>Capital</t>
  </si>
  <si>
    <t>$100M buyback funded by excess free cash flow</t>
  </si>
  <si>
    <t>“In 2026, based on the over $200 million of excess free cash flow we have, we have the capacity to both do this share repurchase and pay down debt”</t>
  </si>
  <si>
    <t>$100M</t>
  </si>
  <si>
    <t>About $18M used; repurchases halted after the Oct 23 bid; $82M left</t>
  </si>
  <si>
    <t>Halted</t>
  </si>
  <si>
    <t>Proxy says the program was meant to support the share price.</t>
  </si>
  <si>
    <t>CWAN earnings calls vs the sale process (DEFM14A Background of the Merger)</t>
  </si>
  <si>
    <t>TIMELINE</t>
  </si>
  <si>
    <t>Date</t>
  </si>
  <si>
    <t>Track</t>
  </si>
  <si>
    <t>Event</t>
  </si>
  <si>
    <t>What was said or done</t>
  </si>
  <si>
    <t>Price ($)</t>
  </si>
  <si>
    <t>Read</t>
  </si>
  <si>
    <t>Note</t>
  </si>
  <si>
    <t>Board</t>
  </si>
  <si>
    <t>2023 Market Check</t>
  </si>
  <si>
    <t>“solicited indications of interest in a potential acquisition of the Company from eight potential counterparties”; four NDAs; no indications of interest</t>
  </si>
  <si>
    <t>Differs</t>
  </si>
  <si>
    <t>Date approximate: proxy says “fall of 2023,” about three months; overlaps the Investor Day and the Q3'23 call</t>
  </si>
  <si>
    <t>Public</t>
  </si>
  <si>
    <t>First Investor Day</t>
  </si>
  <si>
    <t>Commits to +50 bps gross margin a year to 80%, +200 bps adj. EBITDA margin in 2024 and 2025, NRR to 115%</t>
  </si>
  <si>
    <t>Context</t>
  </si>
  <si>
    <t>Commitments as restated on later calls; date per Q2'23 call p.18</t>
  </si>
  <si>
    <t>Q3'23 call</t>
  </si>
  <si>
    <t>“we will be aggressive on M&amp;A”; “we are executing ahead of the plan we laid out at our investor day”</t>
  </si>
  <si>
    <t>Public posture is buyer and compounder while the board tests a sale</t>
  </si>
  <si>
    <t>Permira raises take-private</t>
  </si>
  <si>
    <t>Young (Permira) “raised the possibility of the Company returning to being private” with Sahai</t>
  </si>
  <si>
    <t>Process</t>
  </si>
  <si>
    <t>No price or terms discussed</t>
  </si>
  <si>
    <t>“we have found the synergy, found margin expansion, so it's all about the growth”; declines to split organic vs acquired guidance</t>
  </si>
  <si>
    <t>Stock fell the next day</t>
  </si>
  <si>
    <t>Consortium idea</t>
  </si>
  <si>
    <t>Stock drops from $20.42 to $18.79 after the release; Young floats a consortium with Warburg Pincus</t>
  </si>
  <si>
    <t>Warburg Pincus meeting</t>
  </si>
  <si>
    <t>Warburg Pincus indicates possible interest in a strategic transaction</t>
  </si>
  <si>
    <t>CEO update to Board</t>
  </si>
  <si>
    <t>Attributes decline to AI and macro; plans an investor day and roadshow “to support the trading price”</t>
  </si>
  <si>
    <t>Investor Day framed publicly as a periodic long-term update (Investor Day p.21)</t>
  </si>
  <si>
    <t>Financing outreach</t>
  </si>
  <si>
    <t>Warburg Pincus and Permira begin talks with equity financing sources</t>
  </si>
  <si>
    <t>Sponsor meetings</t>
  </si>
  <si>
    <t>Sahai meets Francisco Partners, Temasek and Sponsor Parties A-D through Oct 28</t>
  </si>
  <si>
    <t>Long-term 82% gross margin and 42% adj. EBITDA; Street 2026 EBITDA cited at $317M; $100M buyback from excess free cash flow</t>
  </si>
  <si>
    <t>Proxy: buyback announced “in an effort to support the price” (p.43)</t>
  </si>
  <si>
    <t>Buyback purpose</t>
  </si>
  <si>
    <t>$100M program announced “in an effort to support the price of Company Class A Common Stock”</t>
  </si>
  <si>
    <t>Clearwater Connect dinner</t>
  </si>
  <si>
    <t>Possibility of a transaction discussed at a high level with WP and Permira</t>
  </si>
  <si>
    <t>Bankers engaged</t>
  </si>
  <si>
    <t>Independent Directors direct an outside-in valuation from J.P. Morgan</t>
  </si>
  <si>
    <t>First bid</t>
  </si>
  <si>
    <t>Warburg Pincus and Permira propose $24.50 per share in cash</t>
  </si>
  <si>
    <t>29% premium to the Oct 22 close</t>
  </si>
  <si>
    <t>Wait for the print</t>
  </si>
  <si>
    <t>Transaction Committee defers next steps to see the market’s reaction to the Nov 5 release</t>
  </si>
  <si>
    <t>Consortium NDAs</t>
  </si>
  <si>
    <t>Confidentiality agreements signed with Warburg Pincus and Permira</t>
  </si>
  <si>
    <t>Day before the Q3'25 call</t>
  </si>
  <si>
    <t>“we entered Q4 with the best pipeline we have had in our history … we approach 2026 with renewed confidence”; Enfusion 12%, re-acceleration 1H 2027</t>
  </si>
  <si>
    <t>No reference to the bid (none required); stock fell to $15.89 the next day</t>
  </si>
  <si>
    <t>Q3'25 call: buyback</t>
  </si>
  <si>
    <t>Strong EBITDA lets CWAN “pay down $40 million in debt in the quarter and repurchase more than 800,000 shares”</t>
  </si>
  <si>
    <t>Repurchases continued under a 10b5-1 plan with a $24.50 bid in hand</t>
  </si>
  <si>
    <t>Consortium diligence</t>
  </si>
  <si>
    <t>Management meets WP and Permira (Temasek Nov 7) on generative AI and Enfusion</t>
  </si>
  <si>
    <t>Post-call roadshow</t>
  </si>
  <si>
    <t>Sahai, Cox and IR meet investors in four cities through Nov 19</t>
  </si>
  <si>
    <t>Held while the process was live</t>
  </si>
  <si>
    <t>Buyback halted</t>
  </si>
  <si>
    <t>Repurchases suspended after the 10b5-1 plan ended, citing the Oct 23 proposal; Q4 buys ~510k shares at $17.97</t>
  </si>
  <si>
    <t>$82M of the $100M left</t>
  </si>
  <si>
    <t>Leak</t>
  </si>
  <si>
    <t>Media report CWAN is exploring a sale after inbound interest</t>
  </si>
  <si>
    <t>CEO to Special Committee</t>
  </si>
  <si>
    <t>Year-end is “a critical period for client bookings”; clients may defer; still expects to meet the quarterly goal</t>
  </si>
  <si>
    <t>Tone vs “best pipeline” on Nov 5; Q4 revenue then beat guide</t>
  </si>
  <si>
    <t>Forecasts reviewed</t>
  </si>
  <si>
    <t>Special Committee reviews the Financial Forecasts: ~20% five-year revenue CAGR to ~$1.8bn</t>
  </si>
  <si>
    <t>See Plan vs record</t>
  </si>
  <si>
    <t>Forecasts to bidders</t>
  </si>
  <si>
    <t>Special Committee directs PJT to give bidders a summary of the Financial Forecasts</t>
  </si>
  <si>
    <t>Price cut</t>
  </si>
  <si>
    <t>Consortium price reduction “including the market reaction to the most recent earnings call”</t>
  </si>
  <si>
    <t>$24.25 on Dec 14, $24.35 on Dec 15 (PJT deck p.3)</t>
  </si>
  <si>
    <t>Forecast challenged</t>
  </si>
  <si>
    <t>Warburg Pincus questions “the growth assumptions underlying the Financial Forecasts”</t>
  </si>
  <si>
    <t>Special Committee defends the forecasts</t>
  </si>
  <si>
    <t>Signing</t>
  </si>
  <si>
    <t>Merger agreement signed at $24.55, a 47.1% premium to the $16.69 unaffected price</t>
  </si>
  <si>
    <t>Q4'25 release</t>
  </si>
  <si>
    <t>No earnings call and no forward guidance</t>
  </si>
  <si>
    <t>The organic ARR outlook promised for a February call never came</t>
  </si>
  <si>
    <t>Revenue $221.2M and adj. EBITDA $77.4M; GRR 97%; NRR 108%</t>
  </si>
  <si>
    <t>First quarter of the plan period</t>
  </si>
  <si>
    <t>PUBLIC STATEMENTS VS WHAT THE BOARD AND BIDDERS SAW</t>
  </si>
  <si>
    <t>Topic</t>
  </si>
  <si>
    <t>Public statement, exact words</t>
  </si>
  <si>
    <t>Public figure</t>
  </si>
  <si>
    <t>Board figure</t>
  </si>
  <si>
    <t>Board / bidder version</t>
  </si>
  <si>
    <t>Gap</t>
  </si>
  <si>
    <t>Medium-term growth</t>
  </si>
  <si>
    <t>“longer-term commitment to the 20% top-line growth remains”</t>
  </si>
  <si>
    <t>Plan: 17% in 2027E, 18% in 2028E-2030E (DEFM14A)</t>
  </si>
  <si>
    <t>Board plan underwrites less than the public 20%, but still more than the ~15% delivered on a pro forma basis</t>
  </si>
  <si>
    <t>2026 adj. EBITDA ($M)</t>
  </si>
  <si>
    <t>“This is just what the street has, $317 million for EBITDA.”</t>
  </si>
  <si>
    <t>Plan: $338M for 2026E (DEFM14A)</t>
  </si>
  <si>
    <t>Plan sits above the Street figure management itself cited two months earlier</t>
  </si>
  <si>
    <t>SBC, 2026 ($M)</t>
  </si>
  <si>
    <t>“As you look to next year, we're saying 135-140.”</t>
  </si>
  <si>
    <t>Plan: $127M a year, 2025E-2030E (DEFM14A)</t>
  </si>
  <si>
    <t>Plan SBC is below the public range; confirm the basis (payroll taxes) before using post-SBC cash flow</t>
  </si>
  <si>
    <t>Long-term gross margin</t>
  </si>
  <si>
    <t>“Our long-term target has increased to 82%”</t>
  </si>
  <si>
    <t>Plan: ~80.7% in 2030E (DEFM14A)</t>
  </si>
  <si>
    <t>Plan is more conservative than the public target</t>
  </si>
  <si>
    <t>Long-term adj. EBITDA margin</t>
  </si>
  <si>
    <t>“a long-term EBITDA target of 42%”</t>
  </si>
  <si>
    <t>Plan: ~42.2% in 2030E (DEFM14A)</t>
  </si>
  <si>
    <t>Consistent; the plan dates the target to 2030</t>
  </si>
  <si>
    <t>Buyback rationale</t>
  </si>
  <si>
    <t>Capacity from “over $200 million of excess free cash flow”</t>
  </si>
  <si>
    <t>“in an effort to support the price of Company Class A Common Stock” (DEFM14A)</t>
  </si>
  <si>
    <t>Announced after the August approaches; halted after the October bid</t>
  </si>
  <si>
    <t>Investor Day purpose</t>
  </si>
  <si>
    <t>“trying to project that growth and kind of the long-term vision”</t>
  </si>
  <si>
    <t>Investor day and roadshow “to support the trading price” (DEFM14A)</t>
  </si>
  <si>
    <t>Targets were set while sponsors were circling; weigh the 42% and 82% as marketing as much as plan</t>
  </si>
  <si>
    <t>Q4'25 outlook</t>
  </si>
  <si>
    <t>“we entered Q4 with the best pipeline we have had in our history”</t>
  </si>
  <si>
    <t>Clients might defer; still expected to meet the quarterly goal (DEFM14A)</t>
  </si>
  <si>
    <t>Q4 delivered $217.5M vs a $216.5M midpoint; no sign a miss was being hidden</t>
  </si>
  <si>
    <t>2023 posture</t>
  </si>
  <si>
    <t>“we will be aggressive on M&amp;A”</t>
  </si>
  <si>
    <t>Eight potential acquirers solicited; no indications of interest (DEFM14A)</t>
  </si>
  <si>
    <t>The 2023 test drew no bids; in 2025 the consortium's was the only competitive bid</t>
  </si>
  <si>
    <t>CWAN management plan 2025E-2030E vs the track record: IC haircut case ($M)</t>
  </si>
  <si>
    <t>MANAGEMENT FINANCIAL FORECASTS (DEFM14A)</t>
  </si>
  <si>
    <t>($M)</t>
  </si>
  <si>
    <t>CAGR / total</t>
  </si>
  <si>
    <t>DEFM14A pp. 68–69</t>
  </si>
  <si>
    <t>Revenue growth, reported</t>
  </si>
  <si>
    <t>Adj. EBITDA, pre-SBC ($M)</t>
  </si>
  <si>
    <t>DEFM14A pp. 68–69; 2025E in line with FY25 reported $248.2M</t>
  </si>
  <si>
    <t>Adj. EBITDA margin</t>
  </si>
  <si>
    <t>SBC, plan ($M)</t>
  </si>
  <si>
    <t>DEFM14A p.79 (constant $127M a year)</t>
  </si>
  <si>
    <t>Growth + margin score (pts)</t>
  </si>
  <si>
    <t>Revenue growth (organic basis from 2026E) + adj. EBITDA margin</t>
  </si>
  <si>
    <t>TRACK-RECORD ANCHORS</t>
  </si>
  <si>
    <t>Pro forma revenue, FY2024 ($M)</t>
  </si>
  <si>
    <t>FY2025 10-K p.125</t>
  </si>
  <si>
    <t>Pro forma revenue, FY2025 ($M)</t>
  </si>
  <si>
    <t>Pro forma revenue growth, FY2025</t>
  </si>
  <si>
    <t>Combined Clearwater, Enfusion and Beacon</t>
  </si>
  <si>
    <t>Core Clearwater revenue growth, FY2025 (derived)</t>
  </si>
  <si>
    <t>Guidance scorecard, inputs block</t>
  </si>
  <si>
    <t>Organic ARR, Sep 30, 2025 ($M)</t>
  </si>
  <si>
    <t>Q3'25 release p.2</t>
  </si>
  <si>
    <t>ARR, Sep 30, 2024 ($M)</t>
  </si>
  <si>
    <t>Organic ARR growth, Q3'25</t>
  </si>
  <si>
    <t>Last organic ARR disclosed</t>
  </si>
  <si>
    <t>ARR, Dec 31, 2025 ($M)</t>
  </si>
  <si>
    <t>Q4'25 release p.2</t>
  </si>
  <si>
    <t>ARR, Dec 31, 2024, standalone ($M)</t>
  </si>
  <si>
    <t>Enfusion ARR, Dec 31, 2024, low ($M)</t>
  </si>
  <si>
    <t>Enfusion deal release p.3 (preliminary)</t>
  </si>
  <si>
    <t>Enfusion ARR, Dec 31, 2024, high ($M)</t>
  </si>
  <si>
    <t>Beacon ARR, end-2024 ($M)</t>
  </si>
  <si>
    <t>Beacon release p.4</t>
  </si>
  <si>
    <t>Pro forma ARR growth, Q4'25</t>
  </si>
  <si>
    <t>Q4'25 ARR vs combined end-2024 ARR</t>
  </si>
  <si>
    <t>Enfusion growth at acquisition</t>
  </si>
  <si>
    <t>Q1'25 call p.9</t>
  </si>
  <si>
    <t>Enfusion growth, 2025 expected</t>
  </si>
  <si>
    <t>Q3'25 call p.2</t>
  </si>
  <si>
    <t>Net revenue retention, Mar 31, 2026</t>
  </si>
  <si>
    <t>Q1'26 release p.3</t>
  </si>
  <si>
    <t>Gross revenue retention, Mar 31, 2026</t>
  </si>
  <si>
    <t>Revenue, Q1'26 actual ($M)</t>
  </si>
  <si>
    <t>Q1'26 release p.1</t>
  </si>
  <si>
    <t>Adj. EBITDA, Q1'26 actual ($M)</t>
  </si>
  <si>
    <t>Quarters left in 2026 after Q1</t>
  </si>
  <si>
    <t>Calendar</t>
  </si>
  <si>
    <t>Required avg. quarterly revenue, Q2-Q4'26 ($M)</t>
  </si>
  <si>
    <t>To reach 2026E plan</t>
  </si>
  <si>
    <t>Required step-up vs Q1'26 revenue</t>
  </si>
  <si>
    <t>Required avg. quarterly adj. EBITDA, Q2-Q4'26 ($M)</t>
  </si>
  <si>
    <t>Required step-up vs Q1'26 adj. EBITDA</t>
  </si>
  <si>
    <t>Adj. EBITDA margin, Q1'26</t>
  </si>
  <si>
    <t>vs 36.0% in 2026E plan</t>
  </si>
  <si>
    <t>Average quarterly revenue beat vs guide midpoint</t>
  </si>
  <si>
    <t>Q4'21-Q4'25</t>
  </si>
  <si>
    <t>Average quarterly adj. EBITDA beat vs guide midpoint</t>
  </si>
  <si>
    <t>IC CASE DRIVERS</t>
  </si>
  <si>
    <t>Plan revenue growth, organic basis</t>
  </si>
  <si>
    <t>2026E vs FY2025 pro forma revenue; later years as reported</t>
  </si>
  <si>
    <t>Growth haircut, 2026E (pts)</t>
  </si>
  <si>
    <t>Q1'26 NRR 108% and GRR 97%; plan needs Q2-Q4 revenue 8% above Q1</t>
  </si>
  <si>
    <t>Growth haircut, 2027E-2030E (pts a year)</t>
  </si>
  <si>
    <t>Delivered ~15% (pro forma revenue and ARR) vs plan 17-18%</t>
  </si>
  <si>
    <t>Adj. EBITDA margin haircut by 2030E (pts)</t>
  </si>
  <si>
    <t>Less operating leverage at lower growth; management caps margin at ~200 bps a year</t>
  </si>
  <si>
    <t>Margin haircut phase-in</t>
  </si>
  <si>
    <t>Linear from 2027E</t>
  </si>
  <si>
    <t>Growth haircut applied</t>
  </si>
  <si>
    <t>Margin haircut applied</t>
  </si>
  <si>
    <t>IC CASE</t>
  </si>
  <si>
    <t>Revenue, IC case ($M)</t>
  </si>
  <si>
    <t>2025 = pro forma base</t>
  </si>
  <si>
    <t>Revenue growth, IC case</t>
  </si>
  <si>
    <t>Adj. EBITDA margin, plan</t>
  </si>
  <si>
    <t>Adj. EBITDA margin, IC case</t>
  </si>
  <si>
    <t>Adj. EBITDA, IC case ($M)</t>
  </si>
  <si>
    <t>Total column: cumulative 2026E-2030E</t>
  </si>
  <si>
    <t>Revenue, IC case vs plan</t>
  </si>
  <si>
    <t>Adj. EBITDA, IC case vs plan</t>
  </si>
  <si>
    <t>Total column: cumulative vs plan</t>
  </si>
  <si>
    <t>Growth + margin score, IC case (pts)</t>
  </si>
  <si>
    <t>VALUE READ-ACROSS: PJT DCF SENSITIVITY ($ PER SHARE)</t>
  </si>
  <si>
    <t>2030E margin / 2027E-2030E revenue CAGR</t>
  </si>
  <si>
    <t>PJT fairness deck to Special Committee, p.6 (scanned)</t>
  </si>
  <si>
    <t>IC 2027E-2030E revenue CAGR</t>
  </si>
  <si>
    <t>IC 2030E adj. EBITDA margin</t>
  </si>
  <si>
    <t>Grid column, upper CAGR</t>
  </si>
  <si>
    <t>Grid row, upper margin</t>
  </si>
  <si>
    <t>CAGR weight</t>
  </si>
  <si>
    <t>Margin weight</t>
  </si>
  <si>
    <t>Implied value per share, IC case ($)</t>
  </si>
  <si>
    <t>Bilinear interpolation on the PJT grid; grid holds 2026E-2027E at plan, so this flatters the IC case</t>
  </si>
  <si>
    <t>Implied value per share, plan case ($)</t>
  </si>
  <si>
    <t>Deal price ($)</t>
  </si>
  <si>
    <t>PJT deck p.4</t>
  </si>
  <si>
    <t>IC value vs plan value</t>
  </si>
  <si>
    <t>IC value vs deal price</t>
  </si>
  <si>
    <t>LBO READ-ACROSS: PJT ENTRY PRICE AT 20% IRR ($ PER SHARE)</t>
  </si>
  <si>
    <t>Exit multiple / 2026E-2030E revenue CAGR</t>
  </si>
  <si>
    <t>PJT fairness deck p.7 (scanned); grid holds plan margins</t>
  </si>
  <si>
    <t>26.0x LTM 2030E adj. EBITDA</t>
  </si>
  <si>
    <t>24.0x LTM 2030E adj. EBITDA</t>
  </si>
  <si>
    <t>IC 2026E-2030E revenue CAGR</t>
  </si>
  <si>
    <t>Grid column, lower CAGR</t>
  </si>
  <si>
    <t>Entry price at 26.0x, IC growth ($)</t>
  </si>
  <si>
    <t>Overstates the IC case: plan margins held</t>
  </si>
  <si>
    <t>Entry price at 24.0x, IC growth ($)</t>
  </si>
  <si>
    <t>SENSITIVITY: 2030E ADJ. EBITDA, IC CASE AS % OF PLAN</t>
  </si>
  <si>
    <t>Growth haircut 2027E-30E (rows) / margin haircut by 2030E (columns)</t>
  </si>
  <si>
    <t>TRACK RECORD BY YEAR</t>
  </si>
  <si>
    <t>Guidance scorecard actuals</t>
  </si>
  <si>
    <t>FY21 per Q4'21 release p.1; FY22 has one month of JUMP, FY24 most of a year of Wilshire</t>
  </si>
  <si>
    <t>Pro forma revenue ($M)</t>
  </si>
  <si>
    <t>Pro forma revenue growth</t>
  </si>
  <si>
    <t>Margin change (bps)</t>
  </si>
  <si>
    <t>Promised margin change (bps)</t>
  </si>
  <si>
    <t>Q4'23 call p.5 (2023 Investor Day commitment)</t>
  </si>
  <si>
    <t>Margin change vs promise (bps)</t>
  </si>
  <si>
    <t>Growth + margin score, reported (pts)</t>
  </si>
  <si>
    <t>Management's own 'rule of fifty-plus' test (Q4'21 call p.6)</t>
  </si>
  <si>
    <t>Growth + margin score, pro forma (pts)</t>
  </si>
  <si>
    <t>FY25 pro forma growth plus reported margin</t>
  </si>
  <si>
    <t>Rule of 50 threshold (pts)</t>
  </si>
  <si>
    <t>Equity-based comp incl. payroll taxes, ex-JUMP ($M)</t>
  </si>
  <si>
    <t>Q4 releases, full-year adj. EBITDA reconciliations</t>
  </si>
  <si>
    <t>Equity-based comp, JUMP acquisition ($M)</t>
  </si>
  <si>
    <t>Q4'23 release p.11</t>
  </si>
  <si>
    <t>Equity-based comp, total ($M)</t>
  </si>
  <si>
    <t>Equity-based comp % of revenue</t>
  </si>
  <si>
    <t>Net revenue retention, year-end</t>
  </si>
  <si>
    <t>Q4 releases; FY25 consolidated</t>
  </si>
  <si>
    <t>NRR target</t>
  </si>
  <si>
    <t>Q1'24 call p.2</t>
  </si>
  <si>
    <t>Total debt, net of issuance cost ($M)</t>
  </si>
  <si>
    <t>Cash, cash equivalents and investments ($M)</t>
  </si>
  <si>
    <t>Net debt / adj. EBITDA (x)</t>
  </si>
  <si>
    <t>Leverage target, end-2025 (x)</t>
  </si>
  <si>
    <t>Investor Day 2025 p.24</t>
  </si>
  <si>
    <t>[Company] guidance scorecard: revenue and adjusted EBITDA, guided vs delivered ($M)</t>
  </si>
  <si>
    <t>Average beat %, fiscal year</t>
  </si>
  <si>
    <t>Revenue, latest fiscal year, reported ($M)</t>
  </si>
  <si>
    <t>Revenue, prior fiscal year, reported ($M)</t>
  </si>
  <si>
    <t>Acquired revenue contributed, business 1 ($M)</t>
  </si>
  <si>
    <t>Acquired revenue contributed, business 2 ($M)</t>
  </si>
  <si>
    <t>Core revenue, latest fiscal year, derived ($M)</t>
  </si>
  <si>
    <t>Core revenue growth, derived</t>
  </si>
  <si>
    <t>[Company] promise ledger: what management committed to, in its own words, and what happened</t>
  </si>
  <si>
    <t>[Company] earnings calls vs the sale process (merger proxy, Background of the Merger)</t>
  </si>
  <si>
    <t>Medium-term revenue growth</t>
  </si>
  <si>
    <t>Next-year adj. EBITDA ($M)</t>
  </si>
  <si>
    <t>Next-year SBC ($M)</t>
  </si>
  <si>
    <t>Investor day purpose</t>
  </si>
  <si>
    <t>Near-term outlook</t>
  </si>
  <si>
    <t>Earlier sale process</t>
  </si>
  <si>
    <t>Q1'30</t>
  </si>
  <si>
    <t>Q2'30</t>
  </si>
  <si>
    <t>FY2030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</si>
</sst>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;(#,##0.0)"/>
    <numFmt numFmtId="165" formatCode="0.0%;(0.0%)"/>
    <numFmt numFmtId="166" formatCode="$#,##0.00"/>
    <numFmt numFmtId="167" formatCode="0.0%"/>
    <numFmt numFmtId="168" formatCode="#,##0;(#,##0)"/>
    <numFmt numFmtId="169" formatCode="yyyy&quot;E&quot;"/>
    <numFmt numFmtId="170" formatCode="0.0"/>
    <numFmt numFmtId="171" formatCode="yyyy&quot;PF&quot;"/>
    <numFmt numFmtId="172" formatCode="yyyy&quot;A&quot;"/>
    <numFmt numFmtId="173" formatCode="0.0&quot;x&quot;"/>
  </numFmts>
  <fonts count="12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u val="singleAccounting"/>
      <sz val="10"/>
      <color rgb="FF000000"/>
      <name val="Arial"/>
      <family val="2"/>
    </font>
    <font>
      <b/>
      <i/>
      <u val="singleAccounting"/>
      <sz val="10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000000"/>
      <name val="Arial"/>
      <family val="2"/>
    </font>
    <font>
      <sz val="10"/>
      <color rgb="FF008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u val="singleAccounting"/>
      <sz val="10"/>
      <color rgb="FF0000FF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/>
      <right/>
      <top style="thin"/>
      <bottom/>
      <diagonal/>
    </border>
  </borders>
  <cellStyleXfs count="1">
    <xf borderId="0" fillId="0" fontId="0" numFmtId="0" applyAlignment="1" applyFont="1" applyFill="1"/>
  </cellStyleXfs>
  <cellXfs count="81">
    <xf xfId="0" borderId="0" fillId="0" fontId="0" numFmtId="0"/>
    <xf xfId="0" borderId="0" fillId="0" fontId="1" numFmtId="0" applyFont="1"/>
    <xf xfId="0" borderId="0" fillId="2" fontId="2" numFmtId="0" applyFont="1" applyFill="1"/>
    <xf xfId="0" borderId="0" fillId="0" fontId="3" numFmtId="0" applyAlignment="1" applyFont="1">
      <alignment horizontal="centerContinuous"/>
    </xf>
    <xf xfId="0" borderId="0" fillId="0" fontId="3" numFmtId="0" applyFont="1"/>
    <xf xfId="0" borderId="0" fillId="0" fontId="3" numFmtId="0" applyAlignment="1" applyFont="1">
      <alignment horizontal="center"/>
    </xf>
    <xf xfId="0" borderId="0" fillId="0" fontId="4" numFmtId="0" applyAlignment="1" applyFont="1">
      <alignment horizontal="center"/>
    </xf>
    <xf xfId="0" borderId="0" fillId="0" fontId="0" numFmtId="15" applyAlignment="1">
      <alignment horizontal="center"/>
    </xf>
    <xf xfId="0" borderId="0" fillId="0" fontId="5" numFmtId="164" applyFont="1"/>
    <xf xfId="0" borderId="0" fillId="0" fontId="0" numFmtId="164"/>
    <xf xfId="0" borderId="0" fillId="0" fontId="0" numFmtId="165"/>
    <xf xfId="0" borderId="0" fillId="0" fontId="0" numFmtId="0" applyAlignment="1">
      <alignment horizontal="center"/>
    </xf>
    <xf xfId="0" borderId="0" fillId="0" fontId="6" numFmtId="165" applyFont="1"/>
    <xf xfId="0" borderId="0" fillId="0" fontId="0" numFmtId="1"/>
    <xf xfId="0" borderId="0" fillId="0" fontId="0" numFmtId="164" applyAlignment="1">
      <alignment horizontal="right"/>
    </xf>
    <xf xfId="0" borderId="0" fillId="0" fontId="5" numFmtId="165" applyFont="1"/>
    <xf xfId="0" borderId="0" fillId="0" fontId="3" numFmtId="0" applyAlignment="1" applyFont="1">
      <alignment wrapText="1" vertical="bottom"/>
    </xf>
    <xf xfId="0" borderId="0" fillId="0" fontId="3" numFmtId="0" applyAlignment="1" applyFont="1">
      <alignment wrapText="1" horizontal="center" vertical="bottom"/>
    </xf>
    <xf xfId="0" borderId="0" fillId="0" fontId="3" numFmtId="0" applyAlignment="1" applyFont="1">
      <alignment wrapText="1" horizontal="right" vertical="bottom"/>
    </xf>
    <xf xfId="0" borderId="1" fillId="0" fontId="0" numFmtId="0" quotePrefix="1" applyAlignment="1">
      <alignment horizontal="center" vertical="top"/>
    </xf>
    <xf xfId="0" borderId="1" fillId="0" fontId="0" numFmtId="0" applyAlignment="1">
      <alignment wrapText="1" vertical="top"/>
    </xf>
    <xf xfId="0" borderId="1" fillId="0" fontId="0" numFmtId="15" applyAlignment="1">
      <alignment horizontal="center" vertical="top"/>
    </xf>
    <xf xfId="0" borderId="1" fillId="0" fontId="5" numFmtId="1" applyAlignment="1" applyFont="1">
      <alignment vertical="top"/>
    </xf>
    <xf xfId="0" borderId="1" fillId="0" fontId="0" numFmtId="1" applyAlignment="1">
      <alignment vertical="top"/>
    </xf>
    <xf xfId="0" borderId="1" fillId="0" fontId="0" numFmtId="15" applyAlignment="1">
      <alignment horizontal="left" vertical="top"/>
    </xf>
    <xf xfId="0" borderId="1" fillId="0" fontId="0" numFmtId="0" applyAlignment="1">
      <alignment horizontal="center" vertical="top"/>
    </xf>
    <xf xfId="0" borderId="1" fillId="0" fontId="0" numFmtId="0" applyAlignment="1">
      <alignment vertical="top"/>
    </xf>
    <xf xfId="0" borderId="1" fillId="0" fontId="0" numFmtId="166" applyAlignment="1">
      <alignment vertical="top"/>
    </xf>
    <xf xfId="0" borderId="0" fillId="0" fontId="0" numFmtId="0" applyAlignment="1">
      <alignment vertical="top"/>
    </xf>
    <xf xfId="0" borderId="1" fillId="0" fontId="5" numFmtId="166" applyAlignment="1" applyFont="1">
      <alignment vertical="top"/>
    </xf>
    <xf xfId="0" borderId="0" fillId="2" fontId="2" numFmtId="0" applyAlignment="1" applyFont="1" applyFill="1">
      <alignment vertical="top"/>
    </xf>
    <xf xfId="0" borderId="0" fillId="0" fontId="3" numFmtId="0" applyAlignment="1" applyFont="1">
      <alignment wrapText="1" vertical="top"/>
    </xf>
    <xf xfId="0" borderId="1" fillId="0" fontId="5" numFmtId="167" applyAlignment="1" applyFont="1">
      <alignment vertical="top"/>
    </xf>
    <xf xfId="0" borderId="1" fillId="0" fontId="7" numFmtId="167" applyAlignment="1" applyFont="1">
      <alignment vertical="top"/>
    </xf>
    <xf xfId="0" borderId="0" fillId="0" fontId="0" numFmtId="167"/>
    <xf xfId="0" borderId="1" fillId="0" fontId="0" numFmtId="165" applyAlignment="1">
      <alignment vertical="top"/>
    </xf>
    <xf xfId="0" borderId="1" fillId="0" fontId="5" numFmtId="3" applyAlignment="1" applyFont="1">
      <alignment vertical="top"/>
    </xf>
    <xf xfId="0" borderId="1" fillId="0" fontId="7" numFmtId="3" applyAlignment="1" applyFont="1">
      <alignment vertical="top"/>
    </xf>
    <xf xfId="0" borderId="1" fillId="0" fontId="0" numFmtId="168" applyAlignment="1">
      <alignment vertical="top"/>
    </xf>
    <xf xfId="0" borderId="0" fillId="0" fontId="3" numFmtId="169" applyAlignment="1" applyFont="1">
      <alignment horizontal="center"/>
    </xf>
    <xf xfId="0" borderId="2" fillId="0" fontId="8" numFmtId="0" applyFont="1"/>
    <xf xfId="0" borderId="2" fillId="0" fontId="9" numFmtId="164" applyFont="1"/>
    <xf xfId="0" borderId="2" fillId="0" fontId="8" numFmtId="165" applyFont="1"/>
    <xf xfId="0" borderId="0" fillId="0" fontId="6" numFmtId="0" applyFont="1"/>
    <xf xfId="0" borderId="2" fillId="0" fontId="8" numFmtId="164" applyFont="1"/>
    <xf xfId="0" borderId="0" fillId="0" fontId="0" numFmtId="170"/>
    <xf xfId="0" borderId="0" fillId="0" fontId="7" numFmtId="165" applyFont="1"/>
    <xf xfId="0" borderId="0" fillId="3" fontId="5" numFmtId="1" applyFont="1" applyFill="1"/>
    <xf xfId="0" borderId="0" fillId="2" fontId="2" numFmtId="169" applyFont="1" applyFill="1"/>
    <xf xfId="0" borderId="0" fillId="3" fontId="5" numFmtId="165" applyFont="1" applyFill="1"/>
    <xf xfId="0" borderId="0" fillId="3" fontId="5" numFmtId="9" applyFont="1" applyFill="1"/>
    <xf xfId="0" borderId="0" fillId="2" fontId="2" numFmtId="171" applyFont="1" applyFill="1"/>
    <xf xfId="0" borderId="0" fillId="0" fontId="10" numFmtId="167" applyFont="1"/>
    <xf xfId="0" borderId="0" fillId="0" fontId="9" numFmtId="167" applyFont="1"/>
    <xf xfId="0" borderId="0" fillId="0" fontId="5" numFmtId="166" applyFont="1"/>
    <xf xfId="0" borderId="0" fillId="0" fontId="0" numFmtId="2"/>
    <xf xfId="0" borderId="0" fillId="0" fontId="8" numFmtId="0" applyFont="1"/>
    <xf xfId="0" borderId="0" fillId="0" fontId="8" numFmtId="166" applyFont="1"/>
    <xf xfId="0" borderId="0" fillId="0" fontId="0" numFmtId="166"/>
    <xf xfId="0" borderId="0" fillId="3" fontId="9" numFmtId="167" applyFont="1" applyFill="1"/>
    <xf xfId="0" borderId="0" fillId="0" fontId="3" numFmtId="172" applyAlignment="1" applyFont="1">
      <alignment horizontal="center"/>
    </xf>
    <xf xfId="0" borderId="0" fillId="0" fontId="7" numFmtId="164" applyFont="1"/>
    <xf xfId="0" borderId="0" fillId="0" fontId="11" numFmtId="165" applyFont="1"/>
    <xf xfId="0" borderId="0" fillId="0" fontId="0" numFmtId="168"/>
    <xf xfId="0" borderId="0" fillId="0" fontId="5" numFmtId="168" applyFont="1"/>
    <xf xfId="0" borderId="0" fillId="0" fontId="5" numFmtId="170" applyFont="1"/>
    <xf xfId="0" borderId="0" fillId="0" fontId="0" numFmtId="173"/>
    <xf xfId="0" borderId="0" fillId="0" fontId="5" numFmtId="173" applyFont="1"/>
    <xf xfId="0" borderId="0" fillId="0" fontId="5" numFmtId="164" applyFont="1"/>
    <xf xfId="0" borderId="0" fillId="0" fontId="0" numFmtId="164"/>
    <xf xfId="0" borderId="0" fillId="0" fontId="0" numFmtId="165"/>
    <xf xfId="0" borderId="0" fillId="0" fontId="5" numFmtId="15" applyAlignment="1" applyFont="1">
      <alignment horizontal="center"/>
    </xf>
    <xf xfId="0" borderId="0" fillId="0" fontId="5" numFmtId="164" applyAlignment="1" applyFont="1">
      <alignment horizontal="right"/>
    </xf>
    <xf xfId="0" borderId="1" fillId="0" fontId="5" numFmtId="15" applyAlignment="1" applyFont="1">
      <alignment horizontal="center" vertical="top"/>
    </xf>
    <xf xfId="0" borderId="1" fillId="0" fontId="5" numFmtId="1" applyAlignment="1" applyFont="1">
      <alignment vertical="top"/>
    </xf>
    <xf xfId="0" borderId="1" fillId="0" fontId="5" numFmtId="15" applyAlignment="1" applyFont="1">
      <alignment horizontal="left" vertical="top"/>
    </xf>
    <xf xfId="0" borderId="1" fillId="0" fontId="5" numFmtId="166" applyAlignment="1" applyFont="1">
      <alignment vertical="top"/>
    </xf>
    <xf xfId="0" borderId="1" fillId="0" fontId="5" numFmtId="167" applyAlignment="1" applyFont="1">
      <alignment vertical="top"/>
    </xf>
    <xf xfId="0" borderId="1" fillId="0" fontId="5" numFmtId="3" applyAlignment="1" applyFont="1">
      <alignment vertical="top"/>
    </xf>
    <xf xfId="0" borderId="1" fillId="0" fontId="5" numFmtId="164" applyAlignment="1" applyFont="1">
      <alignment vertical="top"/>
    </xf>
    <xf xfId="0" borderId="1" fillId="0" fontId="0" numFmtId="164" applyAlignme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74"/>
  <sheetViews>
    <sheetView showGridLines="0" tabSelected="1" workbookViewId="0">
      <pane ySplit="6" topLeftCell="A7" activePane="bottomLeft" state="frozen"/>
      <selection pane="bottomLeft" activeCell="A1" sqref="A1"/>
    </sheetView>
  </sheetViews>
  <cols>
    <col min="1" max="1" width="2" customWidth="1"/>
    <col min="2" max="4" width="10" customWidth="1"/>
    <col min="5" max="18" width="9" customWidth="1"/>
    <col min="19" max="19" width="8" customWidth="1"/>
    <col min="20" max="20" width="60" customWidth="1"/>
  </cols>
  <sheetData>
    <row r="2">
      <c r="B2" t="s" s="1">
        <v>575</v>
      </c>
    </row>
    <row r="4">
      <c r="B4" t="s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>
      <c r="D5" t="s" s="3">
        <v>2</v>
      </c>
      <c r="E5" s="3"/>
      <c r="F5" s="3"/>
      <c r="G5" s="3"/>
      <c r="H5" s="3"/>
      <c r="I5" s="3"/>
      <c r="J5" s="3"/>
      <c r="K5" t="s" s="3">
        <v>3</v>
      </c>
      <c r="L5" s="3"/>
      <c r="M5" s="3"/>
      <c r="N5" s="3"/>
      <c r="O5" s="3"/>
      <c r="P5" s="3"/>
      <c r="Q5" s="3"/>
    </row>
    <row r="6">
      <c r="B6" t="s" s="4">
        <v>4</v>
      </c>
      <c r="C6" t="s" s="4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6</v>
      </c>
      <c r="L6" t="s" s="5">
        <v>7</v>
      </c>
      <c r="M6" t="s" s="5">
        <v>8</v>
      </c>
      <c r="N6" t="s" s="5">
        <v>9</v>
      </c>
      <c r="O6" t="s" s="5">
        <v>10</v>
      </c>
      <c r="P6" t="s" s="5">
        <v>11</v>
      </c>
      <c r="Q6" t="s" s="5">
        <v>12</v>
      </c>
      <c r="R6" t="s" s="6">
        <v>13</v>
      </c>
      <c r="S6" t="s" s="5">
        <v>14</v>
      </c>
      <c r="T6" t="s" s="4">
        <v>15</v>
      </c>
    </row>
    <row r="7">
      <c r="C7" s="71"/>
      <c r="D7" s="8"/>
      <c r="E7" s="8"/>
      <c r="F7" t="str" s="9">
        <f>IF(COUNT(D7:E7)=0,"",AVERAGE(D7:E7))</f>
        <v/>
      </c>
      <c r="G7" s="8"/>
      <c r="H7" t="str" s="9">
        <f>IF(OR(G7="",F7=""),"",G7-F7)</f>
        <v/>
      </c>
      <c r="I7" t="str" s="10">
        <f>IF(H7="","",H7/F7)</f>
        <v/>
      </c>
      <c r="J7" t="str" s="11">
        <f>IF(OR(G7="",F7=""),"",IF(G7&gt;E7,"Above",IF(G7&gt;=D7,"In range","Below")))</f>
        <v/>
      </c>
      <c r="K7" s="68"/>
      <c r="L7" s="68"/>
      <c r="M7" t="str" s="9">
        <f>IF(COUNT(K7:L7)=0,"",AVERAGE(K7:L7))</f>
        <v/>
      </c>
      <c r="N7" s="8"/>
      <c r="O7" t="str" s="9">
        <f>IF(OR(N7="",M7=""),"",N7-M7)</f>
        <v/>
      </c>
      <c r="P7" t="str" s="10">
        <f>IF(O7="","",O7/M7)</f>
        <v/>
      </c>
      <c r="Q7" t="str" s="11">
        <f>IF(OR(N7="",M7=""),"",IF(N7&gt;L7,"Above",IF(N7&gt;=K7,"In range","Below")))</f>
        <v/>
      </c>
      <c r="R7" t="str" s="12">
        <f>IF(OR(N7="",G7=""),"",N7/G7)</f>
        <v/>
      </c>
      <c r="S7" t="str" s="11">
        <f>IF(B7="","","FY20"&amp;RIGHT(B7,2))</f>
        <v/>
      </c>
    </row>
    <row r="8">
      <c r="C8" s="71"/>
      <c r="D8" s="8"/>
      <c r="E8" s="8"/>
      <c r="F8" t="str" s="9">
        <f>IF(COUNT(D8:E8)=0,"",AVERAGE(D8:E8))</f>
        <v/>
      </c>
      <c r="G8" s="8"/>
      <c r="H8" t="str" s="9">
        <f>IF(OR(G8="",F8=""),"",G8-F8)</f>
        <v/>
      </c>
      <c r="I8" t="str" s="10">
        <f>IF(H8="","",H8/F8)</f>
        <v/>
      </c>
      <c r="J8" t="str" s="11">
        <f>IF(OR(G8="",F8=""),"",IF(G8&gt;E8,"Above",IF(G8&gt;=D8,"In range","Below")))</f>
        <v/>
      </c>
      <c r="K8" s="8"/>
      <c r="L8" s="8"/>
      <c r="M8" t="str" s="9">
        <f>IF(COUNT(K8:L8)=0,"",AVERAGE(K8:L8))</f>
        <v/>
      </c>
      <c r="N8" s="8"/>
      <c r="O8" t="str" s="9">
        <f>IF(OR(N8="",M8=""),"",N8-M8)</f>
        <v/>
      </c>
      <c r="P8" t="str" s="10">
        <f>IF(O8="","",O8/M8)</f>
        <v/>
      </c>
      <c r="Q8" t="str" s="11">
        <f>IF(OR(N8="",M8=""),"",IF(N8&gt;L8,"Above",IF(N8&gt;=K8,"In range","Below")))</f>
        <v/>
      </c>
      <c r="R8" t="str" s="12">
        <f>IF(OR(N8="",G8=""),"",N8/G8)</f>
        <v/>
      </c>
      <c r="S8" t="str" s="11">
        <f>IF(B8="","","FY20"&amp;RIGHT(B8,2))</f>
        <v/>
      </c>
    </row>
    <row r="9">
      <c r="C9" s="71"/>
      <c r="D9" s="8"/>
      <c r="E9" s="8"/>
      <c r="F9" t="str" s="9">
        <f>IF(COUNT(D9:E9)=0,"",AVERAGE(D9:E9))</f>
        <v/>
      </c>
      <c r="G9" s="8"/>
      <c r="H9" t="str" s="9">
        <f>IF(OR(G9="",F9=""),"",G9-F9)</f>
        <v/>
      </c>
      <c r="I9" t="str" s="10">
        <f>IF(H9="","",H9/F9)</f>
        <v/>
      </c>
      <c r="J9" t="str" s="11">
        <f>IF(OR(G9="",F9=""),"",IF(G9&gt;E9,"Above",IF(G9&gt;=D9,"In range","Below")))</f>
        <v/>
      </c>
      <c r="K9" s="8"/>
      <c r="L9" s="8"/>
      <c r="M9" t="str" s="9">
        <f>IF(COUNT(K9:L9)=0,"",AVERAGE(K9:L9))</f>
        <v/>
      </c>
      <c r="N9" s="8"/>
      <c r="O9" t="str" s="9">
        <f>IF(OR(N9="",M9=""),"",N9-M9)</f>
        <v/>
      </c>
      <c r="P9" t="str" s="10">
        <f>IF(O9="","",O9/M9)</f>
        <v/>
      </c>
      <c r="Q9" t="str" s="11">
        <f>IF(OR(N9="",M9=""),"",IF(N9&gt;L9,"Above",IF(N9&gt;=K9,"In range","Below")))</f>
        <v/>
      </c>
      <c r="R9" t="str" s="12">
        <f>IF(OR(N9="",G9=""),"",N9/G9)</f>
        <v/>
      </c>
      <c r="S9" t="str" s="11">
        <f>IF(B9="","","FY20"&amp;RIGHT(B9,2))</f>
        <v/>
      </c>
    </row>
    <row r="10">
      <c r="C10" s="71"/>
      <c r="D10" s="8"/>
      <c r="E10" s="8"/>
      <c r="F10" t="str" s="9">
        <f>IF(COUNT(D10:E10)=0,"",AVERAGE(D10:E10))</f>
        <v/>
      </c>
      <c r="G10" s="8"/>
      <c r="H10" t="str" s="9">
        <f>IF(OR(G10="",F10=""),"",G10-F10)</f>
        <v/>
      </c>
      <c r="I10" t="str" s="10">
        <f>IF(H10="","",H10/F10)</f>
        <v/>
      </c>
      <c r="J10" t="str" s="11">
        <f>IF(OR(G10="",F10=""),"",IF(G10&gt;E10,"Above",IF(G10&gt;=D10,"In range","Below")))</f>
        <v/>
      </c>
      <c r="K10" s="8"/>
      <c r="L10" s="8"/>
      <c r="M10" t="str" s="9">
        <f>IF(COUNT(K10:L10)=0,"",AVERAGE(K10:L10))</f>
        <v/>
      </c>
      <c r="N10" s="8"/>
      <c r="O10" t="str" s="9">
        <f>IF(OR(N10="",M10=""),"",N10-M10)</f>
        <v/>
      </c>
      <c r="P10" t="str" s="10">
        <f>IF(O10="","",O10/M10)</f>
        <v/>
      </c>
      <c r="Q10" t="str" s="11">
        <f>IF(OR(N10="",M10=""),"",IF(N10&gt;L10,"Above",IF(N10&gt;=K10,"In range","Below")))</f>
        <v/>
      </c>
      <c r="R10" t="str" s="12">
        <f>IF(OR(N10="",G10=""),"",N10/G10)</f>
        <v/>
      </c>
      <c r="S10" t="str" s="11">
        <f>IF(B10="","","FY20"&amp;RIGHT(B10,2))</f>
        <v/>
      </c>
    </row>
    <row r="11">
      <c r="C11" s="71"/>
      <c r="D11" s="8"/>
      <c r="E11" s="8"/>
      <c r="F11" t="str" s="9">
        <f>IF(COUNT(D11:E11)=0,"",AVERAGE(D11:E11))</f>
        <v/>
      </c>
      <c r="G11" s="8"/>
      <c r="H11" t="str" s="9">
        <f>IF(OR(G11="",F11=""),"",G11-F11)</f>
        <v/>
      </c>
      <c r="I11" t="str" s="10">
        <f>IF(H11="","",H11/F11)</f>
        <v/>
      </c>
      <c r="J11" t="str" s="11">
        <f>IF(OR(G11="",F11=""),"",IF(G11&gt;E11,"Above",IF(G11&gt;=D11,"In range","Below")))</f>
        <v/>
      </c>
      <c r="K11" s="8"/>
      <c r="L11" s="8"/>
      <c r="M11" t="str" s="9">
        <f>IF(COUNT(K11:L11)=0,"",AVERAGE(K11:L11))</f>
        <v/>
      </c>
      <c r="N11" s="8"/>
      <c r="O11" t="str" s="9">
        <f>IF(OR(N11="",M11=""),"",N11-M11)</f>
        <v/>
      </c>
      <c r="P11" t="str" s="10">
        <f>IF(O11="","",O11/M11)</f>
        <v/>
      </c>
      <c r="Q11" t="str" s="11">
        <f>IF(OR(N11="",M11=""),"",IF(N11&gt;L11,"Above",IF(N11&gt;=K11,"In range","Below")))</f>
        <v/>
      </c>
      <c r="R11" t="str" s="12">
        <f>IF(OR(N11="",G11=""),"",N11/G11)</f>
        <v/>
      </c>
      <c r="S11" t="str" s="11">
        <f>IF(B11="","","FY20"&amp;RIGHT(B11,2))</f>
        <v/>
      </c>
    </row>
    <row r="12">
      <c r="C12" s="71"/>
      <c r="D12" s="8"/>
      <c r="E12" s="8"/>
      <c r="F12" t="str" s="9">
        <f>IF(COUNT(D12:E12)=0,"",AVERAGE(D12:E12))</f>
        <v/>
      </c>
      <c r="G12" s="8"/>
      <c r="H12" t="str" s="9">
        <f>IF(OR(G12="",F12=""),"",G12-F12)</f>
        <v/>
      </c>
      <c r="I12" t="str" s="10">
        <f>IF(H12="","",H12/F12)</f>
        <v/>
      </c>
      <c r="J12" t="str" s="11">
        <f>IF(OR(G12="",F12=""),"",IF(G12&gt;E12,"Above",IF(G12&gt;=D12,"In range","Below")))</f>
        <v/>
      </c>
      <c r="K12" s="8"/>
      <c r="L12" s="8"/>
      <c r="M12" t="str" s="9">
        <f>IF(COUNT(K12:L12)=0,"",AVERAGE(K12:L12))</f>
        <v/>
      </c>
      <c r="N12" s="8"/>
      <c r="O12" t="str" s="9">
        <f>IF(OR(N12="",M12=""),"",N12-M12)</f>
        <v/>
      </c>
      <c r="P12" t="str" s="10">
        <f>IF(O12="","",O12/M12)</f>
        <v/>
      </c>
      <c r="Q12" t="str" s="11">
        <f>IF(OR(N12="",M12=""),"",IF(N12&gt;L12,"Above",IF(N12&gt;=K12,"In range","Below")))</f>
        <v/>
      </c>
      <c r="R12" t="str" s="12">
        <f>IF(OR(N12="",G12=""),"",N12/G12)</f>
        <v/>
      </c>
      <c r="S12" t="str" s="11">
        <f>IF(B12="","","FY20"&amp;RIGHT(B12,2))</f>
        <v/>
      </c>
    </row>
    <row r="13">
      <c r="C13" s="71"/>
      <c r="D13" s="8"/>
      <c r="E13" s="8"/>
      <c r="F13" t="str" s="9">
        <f>IF(COUNT(D13:E13)=0,"",AVERAGE(D13:E13))</f>
        <v/>
      </c>
      <c r="G13" s="8"/>
      <c r="H13" t="str" s="9">
        <f>IF(OR(G13="",F13=""),"",G13-F13)</f>
        <v/>
      </c>
      <c r="I13" t="str" s="10">
        <f>IF(H13="","",H13/F13)</f>
        <v/>
      </c>
      <c r="J13" t="str" s="11">
        <f>IF(OR(G13="",F13=""),"",IF(G13&gt;E13,"Above",IF(G13&gt;=D13,"In range","Below")))</f>
        <v/>
      </c>
      <c r="K13" s="8"/>
      <c r="L13" s="8"/>
      <c r="M13" t="str" s="9">
        <f>IF(COUNT(K13:L13)=0,"",AVERAGE(K13:L13))</f>
        <v/>
      </c>
      <c r="N13" s="8"/>
      <c r="O13" t="str" s="9">
        <f>IF(OR(N13="",M13=""),"",N13-M13)</f>
        <v/>
      </c>
      <c r="P13" t="str" s="10">
        <f>IF(O13="","",O13/M13)</f>
        <v/>
      </c>
      <c r="Q13" t="str" s="11">
        <f>IF(OR(N13="",M13=""),"",IF(N13&gt;L13,"Above",IF(N13&gt;=K13,"In range","Below")))</f>
        <v/>
      </c>
      <c r="R13" t="str" s="12">
        <f>IF(OR(N13="",G13=""),"",N13/G13)</f>
        <v/>
      </c>
      <c r="S13" t="str" s="11">
        <f>IF(B13="","","FY20"&amp;RIGHT(B13,2))</f>
        <v/>
      </c>
    </row>
    <row r="14">
      <c r="C14" s="71"/>
      <c r="D14" s="8"/>
      <c r="E14" s="8"/>
      <c r="F14" t="str" s="9">
        <f>IF(COUNT(D14:E14)=0,"",AVERAGE(D14:E14))</f>
        <v/>
      </c>
      <c r="G14" s="8"/>
      <c r="H14" t="str" s="9">
        <f>IF(OR(G14="",F14=""),"",G14-F14)</f>
        <v/>
      </c>
      <c r="I14" t="str" s="10">
        <f>IF(H14="","",H14/F14)</f>
        <v/>
      </c>
      <c r="J14" t="str" s="11">
        <f>IF(OR(G14="",F14=""),"",IF(G14&gt;E14,"Above",IF(G14&gt;=D14,"In range","Below")))</f>
        <v/>
      </c>
      <c r="K14" s="8"/>
      <c r="L14" s="8"/>
      <c r="M14" t="str" s="9">
        <f>IF(COUNT(K14:L14)=0,"",AVERAGE(K14:L14))</f>
        <v/>
      </c>
      <c r="N14" s="8"/>
      <c r="O14" t="str" s="9">
        <f>IF(OR(N14="",M14=""),"",N14-M14)</f>
        <v/>
      </c>
      <c r="P14" t="str" s="10">
        <f>IF(O14="","",O14/M14)</f>
        <v/>
      </c>
      <c r="Q14" t="str" s="11">
        <f>IF(OR(N14="",M14=""),"",IF(N14&gt;L14,"Above",IF(N14&gt;=K14,"In range","Below")))</f>
        <v/>
      </c>
      <c r="R14" t="str" s="12">
        <f>IF(OR(N14="",G14=""),"",N14/G14)</f>
        <v/>
      </c>
      <c r="S14" t="str" s="11">
        <f>IF(B14="","","FY20"&amp;RIGHT(B14,2))</f>
        <v/>
      </c>
    </row>
    <row r="15">
      <c r="C15" s="71"/>
      <c r="D15" s="8"/>
      <c r="E15" s="8"/>
      <c r="F15" t="str" s="9">
        <f>IF(COUNT(D15:E15)=0,"",AVERAGE(D15:E15))</f>
        <v/>
      </c>
      <c r="G15" s="8"/>
      <c r="H15" t="str" s="9">
        <f>IF(OR(G15="",F15=""),"",G15-F15)</f>
        <v/>
      </c>
      <c r="I15" t="str" s="10">
        <f>IF(H15="","",H15/F15)</f>
        <v/>
      </c>
      <c r="J15" t="str" s="11">
        <f>IF(OR(G15="",F15=""),"",IF(G15&gt;E15,"Above",IF(G15&gt;=D15,"In range","Below")))</f>
        <v/>
      </c>
      <c r="K15" s="8"/>
      <c r="L15" s="8"/>
      <c r="M15" t="str" s="9">
        <f>IF(COUNT(K15:L15)=0,"",AVERAGE(K15:L15))</f>
        <v/>
      </c>
      <c r="N15" s="8"/>
      <c r="O15" t="str" s="9">
        <f>IF(OR(N15="",M15=""),"",N15-M15)</f>
        <v/>
      </c>
      <c r="P15" t="str" s="10">
        <f>IF(O15="","",O15/M15)</f>
        <v/>
      </c>
      <c r="Q15" t="str" s="11">
        <f>IF(OR(N15="",M15=""),"",IF(N15&gt;L15,"Above",IF(N15&gt;=K15,"In range","Below")))</f>
        <v/>
      </c>
      <c r="R15" t="str" s="12">
        <f>IF(OR(N15="",G15=""),"",N15/G15)</f>
        <v/>
      </c>
      <c r="S15" t="str" s="11">
        <f>IF(B15="","","FY20"&amp;RIGHT(B15,2))</f>
        <v/>
      </c>
    </row>
    <row r="16">
      <c r="C16" s="71"/>
      <c r="D16" s="8"/>
      <c r="E16" s="8"/>
      <c r="F16" t="str" s="9">
        <f>IF(COUNT(D16:E16)=0,"",AVERAGE(D16:E16))</f>
        <v/>
      </c>
      <c r="G16" s="8"/>
      <c r="H16" t="str" s="9">
        <f>IF(OR(G16="",F16=""),"",G16-F16)</f>
        <v/>
      </c>
      <c r="I16" t="str" s="10">
        <f>IF(H16="","",H16/F16)</f>
        <v/>
      </c>
      <c r="J16" t="str" s="11">
        <f>IF(OR(G16="",F16=""),"",IF(G16&gt;E16,"Above",IF(G16&gt;=D16,"In range","Below")))</f>
        <v/>
      </c>
      <c r="K16" s="8"/>
      <c r="L16" s="8"/>
      <c r="M16" t="str" s="9">
        <f>IF(COUNT(K16:L16)=0,"",AVERAGE(K16:L16))</f>
        <v/>
      </c>
      <c r="N16" s="8"/>
      <c r="O16" t="str" s="9">
        <f>IF(OR(N16="",M16=""),"",N16-M16)</f>
        <v/>
      </c>
      <c r="P16" t="str" s="10">
        <f>IF(O16="","",O16/M16)</f>
        <v/>
      </c>
      <c r="Q16" t="str" s="11">
        <f>IF(OR(N16="",M16=""),"",IF(N16&gt;L16,"Above",IF(N16&gt;=K16,"In range","Below")))</f>
        <v/>
      </c>
      <c r="R16" t="str" s="12">
        <f>IF(OR(N16="",G16=""),"",N16/G16)</f>
        <v/>
      </c>
      <c r="S16" t="str" s="11">
        <f>IF(B16="","","FY20"&amp;RIGHT(B16,2))</f>
        <v/>
      </c>
    </row>
    <row r="17">
      <c r="C17" s="71"/>
      <c r="D17" s="8"/>
      <c r="E17" s="8"/>
      <c r="F17" t="str" s="9">
        <f>IF(COUNT(D17:E17)=0,"",AVERAGE(D17:E17))</f>
        <v/>
      </c>
      <c r="G17" s="8"/>
      <c r="H17" t="str" s="9">
        <f>IF(OR(G17="",F17=""),"",G17-F17)</f>
        <v/>
      </c>
      <c r="I17" t="str" s="10">
        <f>IF(H17="","",H17/F17)</f>
        <v/>
      </c>
      <c r="J17" t="str" s="11">
        <f>IF(OR(G17="",F17=""),"",IF(G17&gt;E17,"Above",IF(G17&gt;=D17,"In range","Below")))</f>
        <v/>
      </c>
      <c r="K17" s="8"/>
      <c r="L17" s="8"/>
      <c r="M17" t="str" s="9">
        <f>IF(COUNT(K17:L17)=0,"",AVERAGE(K17:L17))</f>
        <v/>
      </c>
      <c r="N17" s="8"/>
      <c r="O17" t="str" s="9">
        <f>IF(OR(N17="",M17=""),"",N17-M17)</f>
        <v/>
      </c>
      <c r="P17" t="str" s="10">
        <f>IF(O17="","",O17/M17)</f>
        <v/>
      </c>
      <c r="Q17" t="str" s="11">
        <f>IF(OR(N17="",M17=""),"",IF(N17&gt;L17,"Above",IF(N17&gt;=K17,"In range","Below")))</f>
        <v/>
      </c>
      <c r="R17" t="str" s="12">
        <f>IF(OR(N17="",G17=""),"",N17/G17)</f>
        <v/>
      </c>
      <c r="S17" t="str" s="11">
        <f>IF(B17="","","FY20"&amp;RIGHT(B17,2))</f>
        <v/>
      </c>
    </row>
    <row r="18">
      <c r="C18" s="71"/>
      <c r="D18" s="8"/>
      <c r="E18" s="8"/>
      <c r="F18" t="str" s="9">
        <f>IF(COUNT(D18:E18)=0,"",AVERAGE(D18:E18))</f>
        <v/>
      </c>
      <c r="G18" s="8"/>
      <c r="H18" t="str" s="9">
        <f>IF(OR(G18="",F18=""),"",G18-F18)</f>
        <v/>
      </c>
      <c r="I18" t="str" s="10">
        <f>IF(H18="","",H18/F18)</f>
        <v/>
      </c>
      <c r="J18" t="str" s="11">
        <f>IF(OR(G18="",F18=""),"",IF(G18&gt;E18,"Above",IF(G18&gt;=D18,"In range","Below")))</f>
        <v/>
      </c>
      <c r="K18" s="8"/>
      <c r="L18" s="8"/>
      <c r="M18" t="str" s="9">
        <f>IF(COUNT(K18:L18)=0,"",AVERAGE(K18:L18))</f>
        <v/>
      </c>
      <c r="N18" s="8"/>
      <c r="O18" t="str" s="9">
        <f>IF(OR(N18="",M18=""),"",N18-M18)</f>
        <v/>
      </c>
      <c r="P18" t="str" s="10">
        <f>IF(O18="","",O18/M18)</f>
        <v/>
      </c>
      <c r="Q18" t="str" s="11">
        <f>IF(OR(N18="",M18=""),"",IF(N18&gt;L18,"Above",IF(N18&gt;=K18,"In range","Below")))</f>
        <v/>
      </c>
      <c r="R18" t="str" s="12">
        <f>IF(OR(N18="",G18=""),"",N18/G18)</f>
        <v/>
      </c>
      <c r="S18" t="str" s="11">
        <f>IF(B18="","","FY20"&amp;RIGHT(B18,2))</f>
        <v/>
      </c>
    </row>
    <row r="19">
      <c r="C19" s="71"/>
      <c r="D19" s="8"/>
      <c r="E19" s="8"/>
      <c r="F19" t="str" s="9">
        <f>IF(COUNT(D19:E19)=0,"",AVERAGE(D19:E19))</f>
        <v/>
      </c>
      <c r="G19" s="8"/>
      <c r="H19" t="str" s="9">
        <f>IF(OR(G19="",F19=""),"",G19-F19)</f>
        <v/>
      </c>
      <c r="I19" t="str" s="10">
        <f>IF(H19="","",H19/F19)</f>
        <v/>
      </c>
      <c r="J19" t="str" s="11">
        <f>IF(OR(G19="",F19=""),"",IF(G19&gt;E19,"Above",IF(G19&gt;=D19,"In range","Below")))</f>
        <v/>
      </c>
      <c r="K19" s="8"/>
      <c r="L19" s="8"/>
      <c r="M19" t="str" s="9">
        <f>IF(COUNT(K19:L19)=0,"",AVERAGE(K19:L19))</f>
        <v/>
      </c>
      <c r="N19" s="8"/>
      <c r="O19" t="str" s="9">
        <f>IF(OR(N19="",M19=""),"",N19-M19)</f>
        <v/>
      </c>
      <c r="P19" t="str" s="10">
        <f>IF(O19="","",O19/M19)</f>
        <v/>
      </c>
      <c r="Q19" t="str" s="11">
        <f>IF(OR(N19="",M19=""),"",IF(N19&gt;L19,"Above",IF(N19&gt;=K19,"In range","Below")))</f>
        <v/>
      </c>
      <c r="R19" t="str" s="12">
        <f>IF(OR(N19="",G19=""),"",N19/G19)</f>
        <v/>
      </c>
      <c r="S19" t="str" s="11">
        <f>IF(B19="","","FY20"&amp;RIGHT(B19,2))</f>
        <v/>
      </c>
    </row>
    <row r="20">
      <c r="C20" s="71"/>
      <c r="D20" s="8"/>
      <c r="E20" s="8"/>
      <c r="F20" t="str" s="9">
        <f>IF(COUNT(D20:E20)=0,"",AVERAGE(D20:E20))</f>
        <v/>
      </c>
      <c r="G20" s="8"/>
      <c r="H20" t="str" s="9">
        <f>IF(OR(G20="",F20=""),"",G20-F20)</f>
        <v/>
      </c>
      <c r="I20" t="str" s="10">
        <f>IF(H20="","",H20/F20)</f>
        <v/>
      </c>
      <c r="J20" t="str" s="11">
        <f>IF(OR(G20="",F20=""),"",IF(G20&gt;E20,"Above",IF(G20&gt;=D20,"In range","Below")))</f>
        <v/>
      </c>
      <c r="K20" s="8"/>
      <c r="L20" s="8"/>
      <c r="M20" t="str" s="9">
        <f>IF(COUNT(K20:L20)=0,"",AVERAGE(K20:L20))</f>
        <v/>
      </c>
      <c r="N20" s="8"/>
      <c r="O20" t="str" s="9">
        <f>IF(OR(N20="",M20=""),"",N20-M20)</f>
        <v/>
      </c>
      <c r="P20" t="str" s="10">
        <f>IF(O20="","",O20/M20)</f>
        <v/>
      </c>
      <c r="Q20" t="str" s="11">
        <f>IF(OR(N20="",M20=""),"",IF(N20&gt;L20,"Above",IF(N20&gt;=K20,"In range","Below")))</f>
        <v/>
      </c>
      <c r="R20" t="str" s="12">
        <f>IF(OR(N20="",G20=""),"",N20/G20)</f>
        <v/>
      </c>
      <c r="S20" t="str" s="11">
        <f>IF(B20="","","FY20"&amp;RIGHT(B20,2))</f>
        <v/>
      </c>
    </row>
    <row r="21">
      <c r="C21" s="71"/>
      <c r="D21" s="68"/>
      <c r="E21" s="68"/>
      <c r="F21" t="str" s="9">
        <f>IF(COUNT(D21:E21)=0,"",AVERAGE(D21:E21))</f>
        <v/>
      </c>
      <c r="G21" s="8"/>
      <c r="H21" t="str" s="9">
        <f>IF(OR(G21="",F21=""),"",G21-F21)</f>
        <v/>
      </c>
      <c r="I21" t="str" s="10">
        <f>IF(H21="","",H21/F21)</f>
        <v/>
      </c>
      <c r="J21" t="str" s="11">
        <f>IF(OR(G21="",F21=""),"",IF(G21&gt;E21,"Above",IF(G21&gt;=D21,"In range","Below")))</f>
        <v/>
      </c>
      <c r="K21" s="68"/>
      <c r="L21" s="68"/>
      <c r="M21" t="str" s="9">
        <f>IF(COUNT(K21:L21)=0,"",AVERAGE(K21:L21))</f>
        <v/>
      </c>
      <c r="N21" s="8"/>
      <c r="O21" t="str" s="9">
        <f>IF(OR(N21="",M21=""),"",N21-M21)</f>
        <v/>
      </c>
      <c r="P21" t="str" s="10">
        <f>IF(O21="","",O21/M21)</f>
        <v/>
      </c>
      <c r="Q21" t="str" s="11">
        <f>IF(OR(N21="",M21=""),"",IF(N21&gt;L21,"Above",IF(N21&gt;=K21,"In range","Below")))</f>
        <v/>
      </c>
      <c r="R21" t="str" s="12">
        <f>IF(OR(N21="",G21=""),"",N21/G21)</f>
        <v/>
      </c>
      <c r="S21" t="str" s="11">
        <f>IF(B21="","","FY20"&amp;RIGHT(B21,2))</f>
        <v/>
      </c>
    </row>
    <row r="22">
      <c r="C22" s="71"/>
      <c r="D22" s="8"/>
      <c r="E22" s="8"/>
      <c r="F22" t="str" s="9">
        <f>IF(COUNT(D22:E22)=0,"",AVERAGE(D22:E22))</f>
        <v/>
      </c>
      <c r="G22" s="8"/>
      <c r="H22" t="str" s="9">
        <f>IF(OR(G22="",F22=""),"",G22-F22)</f>
        <v/>
      </c>
      <c r="I22" t="str" s="10">
        <f>IF(H22="","",H22/F22)</f>
        <v/>
      </c>
      <c r="J22" t="str" s="11">
        <f>IF(OR(G22="",F22=""),"",IF(G22&gt;E22,"Above",IF(G22&gt;=D22,"In range","Below")))</f>
        <v/>
      </c>
      <c r="K22" s="8"/>
      <c r="L22" s="8"/>
      <c r="M22" t="str" s="9">
        <f>IF(COUNT(K22:L22)=0,"",AVERAGE(K22:L22))</f>
        <v/>
      </c>
      <c r="N22" s="8"/>
      <c r="O22" t="str" s="9">
        <f>IF(OR(N22="",M22=""),"",N22-M22)</f>
        <v/>
      </c>
      <c r="P22" t="str" s="10">
        <f>IF(O22="","",O22/M22)</f>
        <v/>
      </c>
      <c r="Q22" t="str" s="11">
        <f>IF(OR(N22="",M22=""),"",IF(N22&gt;L22,"Above",IF(N22&gt;=K22,"In range","Below")))</f>
        <v/>
      </c>
      <c r="R22" t="str" s="12">
        <f>IF(OR(N22="",G22=""),"",N22/G22)</f>
        <v/>
      </c>
      <c r="S22" t="str" s="11">
        <f>IF(B22="","","FY20"&amp;RIGHT(B22,2))</f>
        <v/>
      </c>
    </row>
    <row r="23">
      <c r="C23" s="71"/>
      <c r="D23" s="8"/>
      <c r="E23" s="8"/>
      <c r="F23" t="str" s="9">
        <f>IF(COUNT(D23:E23)=0,"",AVERAGE(D23:E23))</f>
        <v/>
      </c>
      <c r="G23" s="8"/>
      <c r="H23" t="str" s="9">
        <f>IF(OR(G23="",F23=""),"",G23-F23)</f>
        <v/>
      </c>
      <c r="I23" t="str" s="10">
        <f>IF(H23="","",H23/F23)</f>
        <v/>
      </c>
      <c r="J23" t="str" s="11">
        <f>IF(OR(G23="",F23=""),"",IF(G23&gt;E23,"Above",IF(G23&gt;=D23,"In range","Below")))</f>
        <v/>
      </c>
      <c r="K23" s="8"/>
      <c r="L23" s="8"/>
      <c r="M23" t="str" s="9">
        <f>IF(COUNT(K23:L23)=0,"",AVERAGE(K23:L23))</f>
        <v/>
      </c>
      <c r="N23" s="8"/>
      <c r="O23" t="str" s="9">
        <f>IF(OR(N23="",M23=""),"",N23-M23)</f>
        <v/>
      </c>
      <c r="P23" t="str" s="10">
        <f>IF(O23="","",O23/M23)</f>
        <v/>
      </c>
      <c r="Q23" t="str" s="11">
        <f>IF(OR(N23="",M23=""),"",IF(N23&gt;L23,"Above",IF(N23&gt;=K23,"In range","Below")))</f>
        <v/>
      </c>
      <c r="R23" t="str" s="12">
        <f>IF(OR(N23="",G23=""),"",N23/G23)</f>
        <v/>
      </c>
      <c r="S23" t="str" s="11">
        <f>IF(B23="","","FY20"&amp;RIGHT(B23,2))</f>
        <v/>
      </c>
    </row>
    <row r="25">
      <c r="B25" t="s" s="2">
        <v>55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>
      <c r="D26" t="s">
        <v>72</v>
      </c>
      <c r="F26" t="s" s="5">
        <v>56</v>
      </c>
      <c r="G26" t="s" s="5">
        <v>57</v>
      </c>
    </row>
    <row r="27">
      <c r="B27" t="s">
        <v>58</v>
      </c>
      <c r="F27" s="13">
        <f>COUNT(G7:G23)</f>
        <v>0</v>
      </c>
      <c r="G27" s="13">
        <f>COUNT(N7:N23)</f>
        <v>0</v>
      </c>
    </row>
    <row r="28">
      <c r="B28" t="s">
        <v>59</v>
      </c>
      <c r="F28" s="13">
        <f>COUNTIF(H7:H23,"&gt;0")</f>
        <v>0</v>
      </c>
      <c r="G28" s="13">
        <f>COUNTIF(O7:O23,"&gt;0")</f>
        <v>0</v>
      </c>
    </row>
    <row r="29">
      <c r="B29" t="s">
        <v>60</v>
      </c>
      <c r="F29" s="13">
        <f>COUNTIF(H7:H23,"&lt;0")</f>
        <v>0</v>
      </c>
      <c r="G29" s="13">
        <f>COUNTIF(O7:O23,"&lt;0")</f>
        <v>0</v>
      </c>
    </row>
    <row r="30">
      <c r="B30" t="s">
        <v>61</v>
      </c>
      <c r="F30" s="13">
        <f>COUNTIF(J7:J23,"Above")</f>
        <v>0</v>
      </c>
      <c r="G30" s="13">
        <f>COUNTIF(Q7:Q23,"Above")</f>
        <v>0</v>
      </c>
    </row>
    <row r="31">
      <c r="B31" t="s">
        <v>62</v>
      </c>
      <c r="F31" s="13">
        <f>COUNTIF(J7:J23,"Below")</f>
        <v>0</v>
      </c>
      <c r="G31" s="13">
        <f>COUNTIF(Q7:Q23,"Below")</f>
        <v>0</v>
      </c>
    </row>
    <row r="32">
      <c r="B32" t="s">
        <v>63</v>
      </c>
      <c r="F32" t="str" s="10">
        <f>IF(COUNT(I7:I23)=0,"",AVERAGE(I7:I23))</f>
        <v/>
      </c>
      <c r="G32" t="str" s="10">
        <f>IF(COUNT(P7:P23)=0,"",AVERAGE(P7:P23))</f>
        <v/>
      </c>
    </row>
    <row r="33">
      <c r="B33" t="s">
        <v>64</v>
      </c>
      <c r="F33" t="str" s="10">
        <f>IF(COUNT(I7:I23)=0,"",MEDIAN(I7:I23))</f>
        <v/>
      </c>
      <c r="G33" t="str" s="10">
        <f>IF(COUNT(P7:P23)=0,"",MEDIAN(P7:P23))</f>
        <v/>
      </c>
    </row>
    <row r="34">
      <c r="B34" t="s">
        <v>65</v>
      </c>
      <c r="F34" t="str" s="10">
        <f>IF(COUNT(I7:I23)=0,"",MIN(I7:I23))</f>
        <v/>
      </c>
      <c r="G34" t="str" s="10">
        <f>IF(COUNT(P7:P23)=0,"",MIN(P7:P23))</f>
        <v/>
      </c>
    </row>
    <row r="35">
      <c r="B35" t="s">
        <v>66</v>
      </c>
      <c r="F35" t="str" s="10">
        <f>IF(COUNT(I7:I23)=0,"",MAX(I7:I23))</f>
        <v/>
      </c>
      <c r="G35" t="str" s="10">
        <f>IF(COUNT(P7:P23)=0,"",MAX(P7:P23))</f>
        <v/>
      </c>
    </row>
    <row r="36">
      <c r="B36" t="s">
        <v>576</v>
      </c>
      <c r="D36" s="11"/>
      <c r="F36" t="str" s="10">
        <f>IF(OR($D36="",COUNTIFS($S$7:$S$23,$D36,$I$7:$I$23,"&lt;&gt;")=0),"",AVERAGEIFS($I$7:$I$23,$S$7:$S$23,$D36))</f>
        <v/>
      </c>
      <c r="G36" t="str" s="10">
        <f>IF(OR($D36="",COUNTIFS($S$7:$S$23,$D36,$P$7:$P$23,"&lt;&gt;")=0),"",AVERAGEIFS($P$7:$P$23,$S$7:$S$23,$D36))</f>
        <v/>
      </c>
    </row>
    <row r="37">
      <c r="B37" t="s">
        <v>576</v>
      </c>
      <c r="D37" s="11"/>
      <c r="F37" t="str" s="10">
        <f>IF(OR($D37="",COUNTIFS($S$7:$S$23,$D37,$I$7:$I$23,"&lt;&gt;")=0),"",AVERAGEIFS($I$7:$I$23,$S$7:$S$23,$D37))</f>
        <v/>
      </c>
      <c r="G37" t="str" s="10">
        <f>IF(OR($D37="",COUNTIFS($S$7:$S$23,$D37,$P$7:$P$23,"&lt;&gt;")=0),"",AVERAGEIFS($P$7:$P$23,$S$7:$S$23,$D37))</f>
        <v/>
      </c>
    </row>
    <row r="38">
      <c r="B38" t="s">
        <v>576</v>
      </c>
      <c r="D38" s="11"/>
      <c r="F38" t="str" s="10">
        <f>IF(OR($D38="",COUNTIFS($S$7:$S$23,$D38,$I$7:$I$23,"&lt;&gt;")=0),"",AVERAGEIFS($I$7:$I$23,$S$7:$S$23,$D38))</f>
        <v/>
      </c>
      <c r="G38" t="str" s="10">
        <f>IF(OR($D38="",COUNTIFS($S$7:$S$23,$D38,$P$7:$P$23,"&lt;&gt;")=0),"",AVERAGEIFS($P$7:$P$23,$S$7:$S$23,$D38))</f>
        <v/>
      </c>
    </row>
    <row r="39">
      <c r="B39" t="s">
        <v>576</v>
      </c>
      <c r="D39" s="11"/>
      <c r="F39" t="str" s="10">
        <f>IF(OR($D39="",COUNTIFS($S$7:$S$23,$D39,$I$7:$I$23,"&lt;&gt;")=0),"",AVERAGEIFS($I$7:$I$23,$S$7:$S$23,$D39))</f>
        <v/>
      </c>
      <c r="G39" t="str" s="10">
        <f>IF(OR($D39="",COUNTIFS($S$7:$S$23,$D39,$P$7:$P$23,"&lt;&gt;")=0),"",AVERAGEIFS($P$7:$P$23,$S$7:$S$23,$D39))</f>
        <v/>
      </c>
    </row>
    <row r="41">
      <c r="B41" t="s" s="2">
        <v>71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E42" t="s" s="3">
        <v>2</v>
      </c>
      <c r="F42" s="3"/>
      <c r="G42" s="3"/>
      <c r="H42" s="3"/>
      <c r="I42" s="3"/>
      <c r="J42" s="3"/>
      <c r="K42" s="3"/>
      <c r="L42" t="s" s="3">
        <v>3</v>
      </c>
      <c r="M42" s="3"/>
      <c r="N42" s="3"/>
      <c r="O42" s="3"/>
      <c r="P42" s="3"/>
      <c r="Q42" s="3"/>
    </row>
    <row r="43">
      <c r="B43" t="s" s="4">
        <v>72</v>
      </c>
      <c r="C43" t="s" s="4">
        <v>5</v>
      </c>
      <c r="D43" t="s" s="4">
        <v>73</v>
      </c>
      <c r="E43" t="s" s="5">
        <v>6</v>
      </c>
      <c r="F43" t="s" s="5">
        <v>7</v>
      </c>
      <c r="G43" t="s" s="5">
        <v>8</v>
      </c>
      <c r="H43" t="s" s="5">
        <v>74</v>
      </c>
      <c r="I43" t="s" s="5">
        <v>75</v>
      </c>
      <c r="J43" t="s" s="5">
        <v>9</v>
      </c>
      <c r="K43" t="s" s="5">
        <v>76</v>
      </c>
      <c r="L43" t="s" s="5">
        <v>6</v>
      </c>
      <c r="M43" t="s" s="5">
        <v>7</v>
      </c>
      <c r="N43" t="s" s="5">
        <v>8</v>
      </c>
      <c r="O43" t="s" s="5">
        <v>74</v>
      </c>
      <c r="P43" t="s" s="5">
        <v>9</v>
      </c>
      <c r="Q43" t="s" s="5">
        <v>76</v>
      </c>
      <c r="T43" t="s" s="4">
        <v>15</v>
      </c>
    </row>
    <row r="44">
      <c r="C44" s="71"/>
      <c r="D44" s="11"/>
      <c r="E44" s="8"/>
      <c r="F44" s="8"/>
      <c r="G44" t="str" s="9">
        <f>IF(COUNT(E44:F44)=0,"",AVERAGE(E44:F44))</f>
        <v/>
      </c>
      <c r="H44" t="str" s="9">
        <f>IF(OR(G44="",N(G43)=0,B44&lt;&gt;B43,D44="Re-based"),"",G44-G43)</f>
        <v/>
      </c>
      <c r="I44" t="str" s="11">
        <f>IF(G44="","",_xlfn.IFS(D44="Re-based","Re-base",H44="","Initial",H44&gt;0,"Raise",H44&lt;0,"Cut",TRUE,"Hold"))</f>
        <v/>
      </c>
      <c r="J44" s="8"/>
      <c r="K44" t="str" s="10">
        <f>IF(OR(J44="",G44=""),"",J44/G44-1)</f>
        <v/>
      </c>
      <c r="L44" s="68"/>
      <c r="M44" s="68"/>
      <c r="N44" t="str" s="9">
        <f>IF(COUNT(L44:M44)=0,"",AVERAGE(L44:M44))</f>
        <v/>
      </c>
      <c r="O44" t="str" s="9">
        <f>IF(OR(N44="",N(N43)=0,B44&lt;&gt;B43,D44="Re-based"),"",N44-N43)</f>
        <v/>
      </c>
      <c r="P44" s="72"/>
      <c r="Q44" t="str" s="10">
        <f>IF(OR(P44="",N44=""),"",P44/N44-1)</f>
        <v/>
      </c>
    </row>
    <row r="45">
      <c r="C45" s="71"/>
      <c r="D45" s="11"/>
      <c r="E45" s="8"/>
      <c r="F45" s="8"/>
      <c r="G45" t="str" s="9">
        <f>IF(COUNT(E45:F45)=0,"",AVERAGE(E45:F45))</f>
        <v/>
      </c>
      <c r="H45" t="str" s="9">
        <f>IF(OR(G45="",N(G44)=0,B45&lt;&gt;B44,D45="Re-based"),"",G45-G44)</f>
        <v/>
      </c>
      <c r="I45" t="str" s="11">
        <f>IF(G45="","",_xlfn.IFS(D45="Re-based","Re-base",H45="","Initial",H45&gt;0,"Raise",H45&lt;0,"Cut",TRUE,"Hold"))</f>
        <v/>
      </c>
      <c r="J45" s="8"/>
      <c r="K45" t="str" s="10">
        <f>IF(OR(J45="",G45=""),"",J45/G45-1)</f>
        <v/>
      </c>
      <c r="L45" s="8"/>
      <c r="M45" s="8"/>
      <c r="N45" t="str" s="9">
        <f>IF(COUNT(L45:M45)=0,"",AVERAGE(L45:M45))</f>
        <v/>
      </c>
      <c r="O45" t="str" s="9">
        <f>IF(OR(N45="",N(N44)=0,B45&lt;&gt;B44,D45="Re-based"),"",N45-N44)</f>
        <v/>
      </c>
      <c r="P45" s="72"/>
      <c r="Q45" t="str" s="10">
        <f>IF(OR(P45="",N45=""),"",P45/N45-1)</f>
        <v/>
      </c>
    </row>
    <row r="46">
      <c r="C46" s="71"/>
      <c r="D46" s="11"/>
      <c r="E46" s="8"/>
      <c r="F46" s="8"/>
      <c r="G46" t="str" s="9">
        <f>IF(COUNT(E46:F46)=0,"",AVERAGE(E46:F46))</f>
        <v/>
      </c>
      <c r="H46" t="str" s="9">
        <f>IF(OR(G46="",N(G45)=0,B46&lt;&gt;B45,D46="Re-based"),"",G46-G45)</f>
        <v/>
      </c>
      <c r="I46" t="str" s="11">
        <f>IF(G46="","",_xlfn.IFS(D46="Re-based","Re-base",H46="","Initial",H46&gt;0,"Raise",H46&lt;0,"Cut",TRUE,"Hold"))</f>
        <v/>
      </c>
      <c r="J46" s="8"/>
      <c r="K46" t="str" s="10">
        <f>IF(OR(J46="",G46=""),"",J46/G46-1)</f>
        <v/>
      </c>
      <c r="L46" s="8"/>
      <c r="M46" s="8"/>
      <c r="N46" t="str" s="9">
        <f>IF(COUNT(L46:M46)=0,"",AVERAGE(L46:M46))</f>
        <v/>
      </c>
      <c r="O46" t="str" s="9">
        <f>IF(OR(N46="",N(N45)=0,B46&lt;&gt;B45,D46="Re-based"),"",N46-N45)</f>
        <v/>
      </c>
      <c r="P46" s="72"/>
      <c r="Q46" t="str" s="10">
        <f>IF(OR(P46="",N46=""),"",P46/N46-1)</f>
        <v/>
      </c>
    </row>
    <row r="47">
      <c r="C47" s="71"/>
      <c r="D47" s="11"/>
      <c r="E47" s="8"/>
      <c r="F47" s="8"/>
      <c r="G47" t="str" s="9">
        <f>IF(COUNT(E47:F47)=0,"",AVERAGE(E47:F47))</f>
        <v/>
      </c>
      <c r="H47" t="str" s="9">
        <f>IF(OR(G47="",N(G46)=0,B47&lt;&gt;B46,D47="Re-based"),"",G47-G46)</f>
        <v/>
      </c>
      <c r="I47" t="str" s="11">
        <f>IF(G47="","",_xlfn.IFS(D47="Re-based","Re-base",H47="","Initial",H47&gt;0,"Raise",H47&lt;0,"Cut",TRUE,"Hold"))</f>
        <v/>
      </c>
      <c r="J47" s="8"/>
      <c r="K47" t="str" s="10">
        <f>IF(OR(J47="",G47=""),"",J47/G47-1)</f>
        <v/>
      </c>
      <c r="L47" s="8"/>
      <c r="M47" s="8"/>
      <c r="N47" t="str" s="9">
        <f>IF(COUNT(L47:M47)=0,"",AVERAGE(L47:M47))</f>
        <v/>
      </c>
      <c r="O47" t="str" s="9">
        <f>IF(OR(N47="",N(N46)=0,B47&lt;&gt;B46,D47="Re-based"),"",N47-N46)</f>
        <v/>
      </c>
      <c r="P47" s="72"/>
      <c r="Q47" t="str" s="10">
        <f>IF(OR(P47="",N47=""),"",P47/N47-1)</f>
        <v/>
      </c>
    </row>
    <row r="48">
      <c r="C48" s="71"/>
      <c r="D48" s="11"/>
      <c r="E48" s="8"/>
      <c r="F48" s="8"/>
      <c r="G48" t="str" s="9">
        <f>IF(COUNT(E48:F48)=0,"",AVERAGE(E48:F48))</f>
        <v/>
      </c>
      <c r="H48" t="str" s="9">
        <f>IF(OR(G48="",N(G47)=0,B48&lt;&gt;B47,D48="Re-based"),"",G48-G47)</f>
        <v/>
      </c>
      <c r="I48" t="str" s="11">
        <f>IF(G48="","",_xlfn.IFS(D48="Re-based","Re-base",H48="","Initial",H48&gt;0,"Raise",H48&lt;0,"Cut",TRUE,"Hold"))</f>
        <v/>
      </c>
      <c r="J48" s="8"/>
      <c r="K48" t="str" s="10">
        <f>IF(OR(J48="",G48=""),"",J48/G48-1)</f>
        <v/>
      </c>
      <c r="L48" s="8"/>
      <c r="M48" s="8"/>
      <c r="N48" t="str" s="9">
        <f>IF(COUNT(L48:M48)=0,"",AVERAGE(L48:M48))</f>
        <v/>
      </c>
      <c r="O48" t="str" s="9">
        <f>IF(OR(N48="",N(N47)=0,B48&lt;&gt;B47,D48="Re-based"),"",N48-N47)</f>
        <v/>
      </c>
      <c r="P48" s="72"/>
      <c r="Q48" t="str" s="10">
        <f>IF(OR(P48="",N48=""),"",P48/N48-1)</f>
        <v/>
      </c>
    </row>
    <row r="49">
      <c r="C49" s="71"/>
      <c r="D49" s="11"/>
      <c r="E49" s="8"/>
      <c r="F49" s="8"/>
      <c r="G49" t="str" s="9">
        <f>IF(COUNT(E49:F49)=0,"",AVERAGE(E49:F49))</f>
        <v/>
      </c>
      <c r="H49" t="str" s="9">
        <f>IF(OR(G49="",N(G48)=0,B49&lt;&gt;B48,D49="Re-based"),"",G49-G48)</f>
        <v/>
      </c>
      <c r="I49" t="str" s="11">
        <f>IF(G49="","",_xlfn.IFS(D49="Re-based","Re-base",H49="","Initial",H49&gt;0,"Raise",H49&lt;0,"Cut",TRUE,"Hold"))</f>
        <v/>
      </c>
      <c r="J49" s="8"/>
      <c r="K49" t="str" s="10">
        <f>IF(OR(J49="",G49=""),"",J49/G49-1)</f>
        <v/>
      </c>
      <c r="L49" s="8"/>
      <c r="M49" s="8"/>
      <c r="N49" t="str" s="9">
        <f>IF(COUNT(L49:M49)=0,"",AVERAGE(L49:M49))</f>
        <v/>
      </c>
      <c r="O49" t="str" s="9">
        <f>IF(OR(N49="",N(N48)=0,B49&lt;&gt;B48,D49="Re-based"),"",N49-N48)</f>
        <v/>
      </c>
      <c r="P49" s="72"/>
      <c r="Q49" t="str" s="10">
        <f>IF(OR(P49="",N49=""),"",P49/N49-1)</f>
        <v/>
      </c>
    </row>
    <row r="50">
      <c r="C50" s="71"/>
      <c r="D50" s="11"/>
      <c r="E50" s="8"/>
      <c r="F50" s="8"/>
      <c r="G50" t="str" s="9">
        <f>IF(COUNT(E50:F50)=0,"",AVERAGE(E50:F50))</f>
        <v/>
      </c>
      <c r="H50" t="str" s="9">
        <f>IF(OR(G50="",N(G49)=0,B50&lt;&gt;B49,D50="Re-based"),"",G50-G49)</f>
        <v/>
      </c>
      <c r="I50" t="str" s="11">
        <f>IF(G50="","",_xlfn.IFS(D50="Re-based","Re-base",H50="","Initial",H50&gt;0,"Raise",H50&lt;0,"Cut",TRUE,"Hold"))</f>
        <v/>
      </c>
      <c r="J50" s="8"/>
      <c r="K50" t="str" s="10">
        <f>IF(OR(J50="",G50=""),"",J50/G50-1)</f>
        <v/>
      </c>
      <c r="L50" s="8"/>
      <c r="M50" s="8"/>
      <c r="N50" t="str" s="9">
        <f>IF(COUNT(L50:M50)=0,"",AVERAGE(L50:M50))</f>
        <v/>
      </c>
      <c r="O50" t="str" s="9">
        <f>IF(OR(N50="",N(N49)=0,B50&lt;&gt;B49,D50="Re-based"),"",N50-N49)</f>
        <v/>
      </c>
      <c r="P50" s="72"/>
      <c r="Q50" t="str" s="10">
        <f>IF(OR(P50="",N50=""),"",P50/N50-1)</f>
        <v/>
      </c>
    </row>
    <row r="51">
      <c r="C51" s="71"/>
      <c r="D51" s="11"/>
      <c r="E51" s="8"/>
      <c r="F51" s="8"/>
      <c r="G51" t="str" s="9">
        <f>IF(COUNT(E51:F51)=0,"",AVERAGE(E51:F51))</f>
        <v/>
      </c>
      <c r="H51" t="str" s="9">
        <f>IF(OR(G51="",N(G50)=0,B51&lt;&gt;B50,D51="Re-based"),"",G51-G50)</f>
        <v/>
      </c>
      <c r="I51" t="str" s="11">
        <f>IF(G51="","",_xlfn.IFS(D51="Re-based","Re-base",H51="","Initial",H51&gt;0,"Raise",H51&lt;0,"Cut",TRUE,"Hold"))</f>
        <v/>
      </c>
      <c r="J51" s="8"/>
      <c r="K51" t="str" s="10">
        <f>IF(OR(J51="",G51=""),"",J51/G51-1)</f>
        <v/>
      </c>
      <c r="L51" s="8"/>
      <c r="M51" s="8"/>
      <c r="N51" t="str" s="9">
        <f>IF(COUNT(L51:M51)=0,"",AVERAGE(L51:M51))</f>
        <v/>
      </c>
      <c r="O51" t="str" s="9">
        <f>IF(OR(N51="",N(N50)=0,B51&lt;&gt;B50,D51="Re-based"),"",N51-N50)</f>
        <v/>
      </c>
      <c r="P51" s="72"/>
      <c r="Q51" t="str" s="10">
        <f>IF(OR(P51="",N51=""),"",P51/N51-1)</f>
        <v/>
      </c>
    </row>
    <row r="52">
      <c r="C52" s="71"/>
      <c r="D52" s="11"/>
      <c r="E52" s="8"/>
      <c r="F52" s="8"/>
      <c r="G52" t="str" s="9">
        <f>IF(COUNT(E52:F52)=0,"",AVERAGE(E52:F52))</f>
        <v/>
      </c>
      <c r="H52" t="str" s="9">
        <f>IF(OR(G52="",N(G51)=0,B52&lt;&gt;B51,D52="Re-based"),"",G52-G51)</f>
        <v/>
      </c>
      <c r="I52" t="str" s="11">
        <f>IF(G52="","",_xlfn.IFS(D52="Re-based","Re-base",H52="","Initial",H52&gt;0,"Raise",H52&lt;0,"Cut",TRUE,"Hold"))</f>
        <v/>
      </c>
      <c r="J52" s="8"/>
      <c r="K52" t="str" s="10">
        <f>IF(OR(J52="",G52=""),"",J52/G52-1)</f>
        <v/>
      </c>
      <c r="L52" s="8"/>
      <c r="M52" s="8"/>
      <c r="N52" t="str" s="9">
        <f>IF(COUNT(L52:M52)=0,"",AVERAGE(L52:M52))</f>
        <v/>
      </c>
      <c r="O52" t="str" s="9">
        <f>IF(OR(N52="",N(N51)=0,B52&lt;&gt;B51,D52="Re-based"),"",N52-N51)</f>
        <v/>
      </c>
      <c r="P52" s="72"/>
      <c r="Q52" t="str" s="10">
        <f>IF(OR(P52="",N52=""),"",P52/N52-1)</f>
        <v/>
      </c>
    </row>
    <row r="53">
      <c r="C53" s="71"/>
      <c r="D53" s="11"/>
      <c r="E53" s="8"/>
      <c r="F53" s="8"/>
      <c r="G53" t="str" s="9">
        <f>IF(COUNT(E53:F53)=0,"",AVERAGE(E53:F53))</f>
        <v/>
      </c>
      <c r="H53" t="str" s="9">
        <f>IF(OR(G53="",N(G52)=0,B53&lt;&gt;B52,D53="Re-based"),"",G53-G52)</f>
        <v/>
      </c>
      <c r="I53" t="str" s="11">
        <f>IF(G53="","",_xlfn.IFS(D53="Re-based","Re-base",H53="","Initial",H53&gt;0,"Raise",H53&lt;0,"Cut",TRUE,"Hold"))</f>
        <v/>
      </c>
      <c r="J53" s="8"/>
      <c r="K53" t="str" s="10">
        <f>IF(OR(J53="",G53=""),"",J53/G53-1)</f>
        <v/>
      </c>
      <c r="L53" s="8"/>
      <c r="M53" s="8"/>
      <c r="N53" t="str" s="9">
        <f>IF(COUNT(L53:M53)=0,"",AVERAGE(L53:M53))</f>
        <v/>
      </c>
      <c r="O53" t="str" s="9">
        <f>IF(OR(N53="",N(N52)=0,B53&lt;&gt;B52,D53="Re-based"),"",N53-N52)</f>
        <v/>
      </c>
      <c r="P53" s="72"/>
      <c r="Q53" t="str" s="10">
        <f>IF(OR(P53="",N53=""),"",P53/N53-1)</f>
        <v/>
      </c>
    </row>
    <row r="54">
      <c r="C54" s="71"/>
      <c r="D54" s="11"/>
      <c r="E54" s="8"/>
      <c r="F54" s="8"/>
      <c r="G54" t="str" s="9">
        <f>IF(COUNT(E54:F54)=0,"",AVERAGE(E54:F54))</f>
        <v/>
      </c>
      <c r="H54" t="str" s="9">
        <f>IF(OR(G54="",N(G53)=0,B54&lt;&gt;B53,D54="Re-based"),"",G54-G53)</f>
        <v/>
      </c>
      <c r="I54" t="str" s="11">
        <f>IF(G54="","",_xlfn.IFS(D54="Re-based","Re-base",H54="","Initial",H54&gt;0,"Raise",H54&lt;0,"Cut",TRUE,"Hold"))</f>
        <v/>
      </c>
      <c r="J54" s="8"/>
      <c r="K54" t="str" s="10">
        <f>IF(OR(J54="",G54=""),"",J54/G54-1)</f>
        <v/>
      </c>
      <c r="L54" s="8"/>
      <c r="M54" s="8"/>
      <c r="N54" t="str" s="9">
        <f>IF(COUNT(L54:M54)=0,"",AVERAGE(L54:M54))</f>
        <v/>
      </c>
      <c r="O54" t="str" s="9">
        <f>IF(OR(N54="",N(N53)=0,B54&lt;&gt;B53,D54="Re-based"),"",N54-N53)</f>
        <v/>
      </c>
      <c r="P54" s="72"/>
      <c r="Q54" t="str" s="10">
        <f>IF(OR(P54="",N54=""),"",P54/N54-1)</f>
        <v/>
      </c>
    </row>
    <row r="55">
      <c r="C55" s="71"/>
      <c r="D55" s="11"/>
      <c r="E55" s="8"/>
      <c r="F55" s="8"/>
      <c r="G55" t="str" s="9">
        <f>IF(COUNT(E55:F55)=0,"",AVERAGE(E55:F55))</f>
        <v/>
      </c>
      <c r="H55" t="str" s="9">
        <f>IF(OR(G55="",N(G54)=0,B55&lt;&gt;B54,D55="Re-based"),"",G55-G54)</f>
        <v/>
      </c>
      <c r="I55" t="str" s="11">
        <f>IF(G55="","",_xlfn.IFS(D55="Re-based","Re-base",H55="","Initial",H55&gt;0,"Raise",H55&lt;0,"Cut",TRUE,"Hold"))</f>
        <v/>
      </c>
      <c r="J55" s="8"/>
      <c r="K55" t="str" s="10">
        <f>IF(OR(J55="",G55=""),"",J55/G55-1)</f>
        <v/>
      </c>
      <c r="L55" s="8"/>
      <c r="M55" s="8"/>
      <c r="N55" t="str" s="9">
        <f>IF(COUNT(L55:M55)=0,"",AVERAGE(L55:M55))</f>
        <v/>
      </c>
      <c r="O55" t="str" s="9">
        <f>IF(OR(N55="",N(N54)=0,B55&lt;&gt;B54,D55="Re-based"),"",N55-N54)</f>
        <v/>
      </c>
      <c r="P55" s="72"/>
      <c r="Q55" t="str" s="10">
        <f>IF(OR(P55="",N55=""),"",P55/N55-1)</f>
        <v/>
      </c>
    </row>
    <row r="56">
      <c r="C56" s="71"/>
      <c r="D56" s="11"/>
      <c r="E56" s="8"/>
      <c r="F56" s="8"/>
      <c r="G56" t="str" s="9">
        <f>IF(COUNT(E56:F56)=0,"",AVERAGE(E56:F56))</f>
        <v/>
      </c>
      <c r="H56" t="str" s="9">
        <f>IF(OR(G56="",N(G55)=0,B56&lt;&gt;B55,D56="Re-based"),"",G56-G55)</f>
        <v/>
      </c>
      <c r="I56" t="str" s="11">
        <f>IF(G56="","",_xlfn.IFS(D56="Re-based","Re-base",H56="","Initial",H56&gt;0,"Raise",H56&lt;0,"Cut",TRUE,"Hold"))</f>
        <v/>
      </c>
      <c r="J56" s="8"/>
      <c r="K56" t="str" s="10">
        <f>IF(OR(J56="",G56=""),"",J56/G56-1)</f>
        <v/>
      </c>
      <c r="L56" s="8"/>
      <c r="M56" s="8"/>
      <c r="N56" t="str" s="9">
        <f>IF(COUNT(L56:M56)=0,"",AVERAGE(L56:M56))</f>
        <v/>
      </c>
      <c r="O56" t="str" s="9">
        <f>IF(OR(N56="",N(N55)=0,B56&lt;&gt;B55,D56="Re-based"),"",N56-N55)</f>
        <v/>
      </c>
      <c r="P56" s="72"/>
      <c r="Q56" t="str" s="10">
        <f>IF(OR(P56="",N56=""),"",P56/N56-1)</f>
        <v/>
      </c>
    </row>
    <row r="57">
      <c r="C57" s="71"/>
      <c r="D57" s="11"/>
      <c r="E57" s="8"/>
      <c r="F57" s="8"/>
      <c r="G57" t="str" s="9">
        <f>IF(COUNT(E57:F57)=0,"",AVERAGE(E57:F57))</f>
        <v/>
      </c>
      <c r="H57" t="str" s="9">
        <f>IF(OR(G57="",N(G56)=0,B57&lt;&gt;B56,D57="Re-based"),"",G57-G56)</f>
        <v/>
      </c>
      <c r="I57" t="str" s="11">
        <f>IF(G57="","",_xlfn.IFS(D57="Re-based","Re-base",H57="","Initial",H57&gt;0,"Raise",H57&lt;0,"Cut",TRUE,"Hold"))</f>
        <v/>
      </c>
      <c r="J57" s="68"/>
      <c r="K57" t="str" s="10">
        <f>IF(OR(J57="",G57=""),"",J57/G57-1)</f>
        <v/>
      </c>
      <c r="L57" s="8"/>
      <c r="M57" s="8"/>
      <c r="N57" t="str" s="9">
        <f>IF(COUNT(L57:M57)=0,"",AVERAGE(L57:M57))</f>
        <v/>
      </c>
      <c r="O57" t="str" s="9">
        <f>IF(OR(N57="",N(N56)=0,B57&lt;&gt;B56,D57="Re-based"),"",N57-N56)</f>
        <v/>
      </c>
      <c r="P57" s="72"/>
      <c r="Q57" t="str" s="10">
        <f>IF(OR(P57="",N57=""),"",P57/N57-1)</f>
        <v/>
      </c>
    </row>
    <row r="58">
      <c r="C58" s="71"/>
      <c r="D58" s="11"/>
      <c r="E58" s="8"/>
      <c r="F58" s="8"/>
      <c r="G58" t="str" s="9">
        <f>IF(COUNT(E58:F58)=0,"",AVERAGE(E58:F58))</f>
        <v/>
      </c>
      <c r="H58" t="str" s="9">
        <f>IF(OR(G58="",N(G57)=0,B58&lt;&gt;B57,D58="Re-based"),"",G58-G57)</f>
        <v/>
      </c>
      <c r="I58" t="str" s="11">
        <f>IF(G58="","",_xlfn.IFS(D58="Re-based","Re-base",H58="","Initial",H58&gt;0,"Raise",H58&lt;0,"Cut",TRUE,"Hold"))</f>
        <v/>
      </c>
      <c r="J58" s="8"/>
      <c r="K58" t="str" s="10">
        <f>IF(OR(J58="",G58=""),"",J58/G58-1)</f>
        <v/>
      </c>
      <c r="L58" s="8"/>
      <c r="M58" s="8"/>
      <c r="N58" t="str" s="9">
        <f>IF(COUNT(L58:M58)=0,"",AVERAGE(L58:M58))</f>
        <v/>
      </c>
      <c r="O58" t="str" s="9">
        <f>IF(OR(N58="",N(N57)=0,B58&lt;&gt;B57,D58="Re-based"),"",N58-N57)</f>
        <v/>
      </c>
      <c r="P58" s="72"/>
      <c r="Q58" t="str" s="10">
        <f>IF(OR(P58="",N58=""),"",P58/N58-1)</f>
        <v/>
      </c>
    </row>
    <row r="59">
      <c r="C59" s="71"/>
      <c r="D59" s="11"/>
      <c r="E59" s="8"/>
      <c r="F59" s="8"/>
      <c r="G59" t="str" s="9">
        <f>IF(COUNT(E59:F59)=0,"",AVERAGE(E59:F59))</f>
        <v/>
      </c>
      <c r="H59" t="str" s="9">
        <f>IF(OR(G59="",N(G58)=0,B59&lt;&gt;B58,D59="Re-based"),"",G59-G58)</f>
        <v/>
      </c>
      <c r="I59" t="str" s="11">
        <f>IF(G59="","",_xlfn.IFS(D59="Re-based","Re-base",H59="","Initial",H59&gt;0,"Raise",H59&lt;0,"Cut",TRUE,"Hold"))</f>
        <v/>
      </c>
      <c r="J59" s="8"/>
      <c r="K59" t="str" s="10">
        <f>IF(OR(J59="",G59=""),"",J59/G59-1)</f>
        <v/>
      </c>
      <c r="L59" s="8"/>
      <c r="M59" s="8"/>
      <c r="N59" t="str" s="9">
        <f>IF(COUNT(L59:M59)=0,"",AVERAGE(L59:M59))</f>
        <v/>
      </c>
      <c r="O59" t="str" s="9">
        <f>IF(OR(N59="",N(N58)=0,B59&lt;&gt;B58,D59="Re-based"),"",N59-N58)</f>
        <v/>
      </c>
      <c r="P59" s="72"/>
      <c r="Q59" t="str" s="10">
        <f>IF(OR(P59="",N59=""),"",P59/N59-1)</f>
        <v/>
      </c>
    </row>
    <row r="60">
      <c r="C60" s="71"/>
      <c r="D60" s="11"/>
      <c r="E60" s="8"/>
      <c r="F60" s="8"/>
      <c r="G60" t="str" s="9">
        <f>IF(COUNT(E60:F60)=0,"",AVERAGE(E60:F60))</f>
        <v/>
      </c>
      <c r="H60" t="str" s="9">
        <f>IF(OR(G60="",N(G59)=0,B60&lt;&gt;B59,D60="Re-based"),"",G60-G59)</f>
        <v/>
      </c>
      <c r="I60" t="str" s="11">
        <f>IF(G60="","",_xlfn.IFS(D60="Re-based","Re-base",H60="","Initial",H60&gt;0,"Raise",H60&lt;0,"Cut",TRUE,"Hold"))</f>
        <v/>
      </c>
      <c r="J60" s="8"/>
      <c r="K60" t="str" s="10">
        <f>IF(OR(J60="",G60=""),"",J60/G60-1)</f>
        <v/>
      </c>
      <c r="L60" s="8"/>
      <c r="M60" s="8"/>
      <c r="N60" t="str" s="9">
        <f>IF(COUNT(L60:M60)=0,"",AVERAGE(L60:M60))</f>
        <v/>
      </c>
      <c r="O60" t="str" s="9">
        <f>IF(OR(N60="",N(N59)=0,B60&lt;&gt;B59,D60="Re-based"),"",N60-N59)</f>
        <v/>
      </c>
      <c r="P60" s="72"/>
      <c r="Q60" t="str" s="10">
        <f>IF(OR(P60="",N60=""),"",P60/N60-1)</f>
        <v/>
      </c>
    </row>
    <row r="62">
      <c r="B62" t="s" s="2">
        <v>102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B63" t="s" s="4">
        <v>103</v>
      </c>
      <c r="G63" t="s" s="5">
        <v>104</v>
      </c>
      <c r="T63" t="s" s="4">
        <v>15</v>
      </c>
    </row>
    <row r="64">
      <c r="B64" t="s">
        <v>577</v>
      </c>
      <c r="G64" s="68"/>
    </row>
    <row r="65">
      <c r="B65" t="s">
        <v>578</v>
      </c>
      <c r="G65" s="68"/>
    </row>
    <row r="66">
      <c r="B66" t="s">
        <v>579</v>
      </c>
      <c r="G66" s="8"/>
    </row>
    <row r="67">
      <c r="B67" t="s">
        <v>580</v>
      </c>
      <c r="G67" s="8"/>
    </row>
    <row r="68">
      <c r="B68" t="s">
        <v>581</v>
      </c>
      <c r="G68" t="str" s="69">
        <f>IF(G64="","",G64-SUM(G66:G67))</f>
        <v/>
      </c>
    </row>
    <row r="69">
      <c r="B69" t="s">
        <v>582</v>
      </c>
      <c r="G69" t="str" s="70">
        <f>IF(OR(G68="",N(G65)=0),"",G68/G65-1)</f>
        <v/>
      </c>
    </row>
    <row r="70">
      <c r="G70" s="69"/>
    </row>
    <row r="71">
      <c r="G71" s="69"/>
    </row>
    <row r="72">
      <c r="G72" s="69"/>
    </row>
    <row r="73">
      <c r="G73" s="9"/>
    </row>
    <row r="74">
      <c r="G7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5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" customWidth="1"/>
    <col min="2" max="2" width="4" customWidth="1"/>
    <col min="3" max="3" width="12" customWidth="1"/>
    <col min="4" max="4" width="30" customWidth="1"/>
    <col min="5" max="5" width="10" customWidth="1"/>
    <col min="6" max="6" width="15" customWidth="1"/>
    <col min="7" max="7" width="6" customWidth="1"/>
    <col min="8" max="8" width="55" customWidth="1"/>
    <col min="9" max="9" width="18" customWidth="1"/>
    <col min="10" max="10" width="44" customWidth="1"/>
    <col min="11" max="11" width="15" customWidth="1"/>
    <col min="12" max="12" width="6" customWidth="1"/>
    <col min="13" max="13" width="16" customWidth="1"/>
    <col min="14" max="14" width="50" customWidth="1"/>
  </cols>
  <sheetData>
    <row r="2">
      <c r="B2" t="s" s="1">
        <v>583</v>
      </c>
    </row>
    <row r="4">
      <c r="B4" t="s" s="2">
        <v>124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6" customHeight="1">
      <c r="B5" t="s" s="16">
        <v>125</v>
      </c>
      <c r="C5" t="s" s="16">
        <v>126</v>
      </c>
      <c r="D5" t="s" s="16">
        <v>127</v>
      </c>
      <c r="E5" t="s" s="17">
        <v>128</v>
      </c>
      <c r="F5" t="s" s="16">
        <v>129</v>
      </c>
      <c r="G5" t="s" s="18">
        <v>130</v>
      </c>
      <c r="H5" t="s" s="16">
        <v>131</v>
      </c>
      <c r="I5" t="s" s="16">
        <v>132</v>
      </c>
      <c r="J5" t="s" s="16">
        <v>133</v>
      </c>
      <c r="K5" t="s" s="16">
        <v>134</v>
      </c>
      <c r="L5" t="s" s="18">
        <v>130</v>
      </c>
      <c r="M5" t="s" s="16">
        <v>135</v>
      </c>
      <c r="N5" t="s" s="16">
        <v>136</v>
      </c>
    </row>
    <row r="6" ht="30" customHeight="1">
      <c r="B6" t="s" s="19">
        <v>137</v>
      </c>
      <c r="C6" s="20"/>
      <c r="D6" s="20"/>
      <c r="E6" s="73"/>
      <c r="F6" s="20"/>
      <c r="G6" s="22"/>
      <c r="H6" s="20"/>
      <c r="I6" s="20"/>
      <c r="J6" s="20"/>
      <c r="K6" s="20"/>
      <c r="L6" s="74"/>
      <c r="M6" s="20"/>
      <c r="N6" s="20"/>
    </row>
    <row r="7" ht="30" customHeight="1">
      <c r="B7" t="s" s="19">
        <v>147</v>
      </c>
      <c r="C7" s="20"/>
      <c r="D7" s="20"/>
      <c r="E7" s="73"/>
      <c r="F7" s="20"/>
      <c r="G7" s="22"/>
      <c r="H7" s="20"/>
      <c r="I7" s="20"/>
      <c r="J7" s="20"/>
      <c r="K7" s="20"/>
      <c r="L7" s="22"/>
      <c r="M7" s="20"/>
      <c r="N7" s="20"/>
    </row>
    <row r="8" ht="30" customHeight="1">
      <c r="B8" t="s" s="19">
        <v>157</v>
      </c>
      <c r="C8" s="20"/>
      <c r="D8" s="20"/>
      <c r="E8" s="73"/>
      <c r="F8" s="20"/>
      <c r="G8" s="22"/>
      <c r="H8" s="20"/>
      <c r="I8" s="20"/>
      <c r="J8" s="20"/>
      <c r="K8" s="20"/>
      <c r="L8" s="22"/>
      <c r="M8" s="20"/>
      <c r="N8" s="20"/>
    </row>
    <row r="9" ht="30" customHeight="1">
      <c r="B9" t="s" s="19">
        <v>166</v>
      </c>
      <c r="C9" s="20"/>
      <c r="D9" s="20"/>
      <c r="E9" s="73"/>
      <c r="F9" s="20"/>
      <c r="G9" s="22"/>
      <c r="H9" s="20"/>
      <c r="I9" s="20"/>
      <c r="J9" s="20"/>
      <c r="K9" s="20"/>
      <c r="L9" s="74"/>
      <c r="M9" s="20"/>
      <c r="N9" s="20"/>
    </row>
    <row r="10" ht="30" customHeight="1">
      <c r="B10" t="s" s="19">
        <v>174</v>
      </c>
      <c r="C10" s="20"/>
      <c r="D10" s="20"/>
      <c r="E10" s="73"/>
      <c r="F10" s="20"/>
      <c r="G10" s="22"/>
      <c r="H10" s="20"/>
      <c r="I10" s="20"/>
      <c r="J10" s="20"/>
      <c r="K10" s="20"/>
      <c r="L10" s="22"/>
      <c r="M10" s="20"/>
      <c r="N10" s="20"/>
    </row>
    <row r="11" ht="30" customHeight="1">
      <c r="B11" t="s" s="19">
        <v>183</v>
      </c>
      <c r="C11" s="20"/>
      <c r="D11" s="20"/>
      <c r="E11" s="73"/>
      <c r="F11" s="20"/>
      <c r="G11" s="22"/>
      <c r="H11" s="20"/>
      <c r="I11" s="20"/>
      <c r="J11" s="20"/>
      <c r="K11" s="20"/>
      <c r="L11" s="22"/>
      <c r="M11" s="20"/>
      <c r="N11" s="20"/>
    </row>
    <row r="12" ht="30" customHeight="1">
      <c r="B12" t="s" s="19">
        <v>190</v>
      </c>
      <c r="C12" s="20"/>
      <c r="D12" s="20"/>
      <c r="E12" s="73"/>
      <c r="F12" s="20"/>
      <c r="G12" s="22"/>
      <c r="H12" s="20"/>
      <c r="I12" s="20"/>
      <c r="J12" s="20"/>
      <c r="K12" s="20"/>
      <c r="L12" s="22"/>
      <c r="M12" s="20"/>
      <c r="N12" s="20"/>
    </row>
    <row r="13" ht="30" customHeight="1">
      <c r="B13" t="s" s="19">
        <v>199</v>
      </c>
      <c r="C13" s="20"/>
      <c r="D13" s="20"/>
      <c r="E13" s="73"/>
      <c r="F13" s="20"/>
      <c r="G13" s="22"/>
      <c r="H13" s="20"/>
      <c r="I13" s="20"/>
      <c r="J13" s="20"/>
      <c r="K13" s="20"/>
      <c r="L13" s="74"/>
      <c r="M13" s="20"/>
      <c r="N13" s="20"/>
    </row>
    <row r="14" ht="30" customHeight="1">
      <c r="B14" t="s" s="19">
        <v>207</v>
      </c>
      <c r="C14" s="20"/>
      <c r="D14" s="20"/>
      <c r="E14" s="73"/>
      <c r="F14" s="20"/>
      <c r="G14" s="22"/>
      <c r="H14" s="20"/>
      <c r="I14" s="20"/>
      <c r="J14" s="20"/>
      <c r="K14" s="20"/>
      <c r="L14" s="22"/>
      <c r="M14" s="20"/>
      <c r="N14" s="20"/>
    </row>
    <row r="15" ht="30" customHeight="1">
      <c r="B15" t="s" s="19">
        <v>216</v>
      </c>
      <c r="C15" s="20"/>
      <c r="D15" s="20"/>
      <c r="E15" s="73"/>
      <c r="F15" s="20"/>
      <c r="G15" s="22"/>
      <c r="H15" s="20"/>
      <c r="I15" s="20"/>
      <c r="J15" s="20"/>
      <c r="K15" s="20"/>
      <c r="L15" s="22"/>
      <c r="M15" s="20"/>
      <c r="N15" s="20"/>
    </row>
    <row r="16" ht="30" customHeight="1">
      <c r="B16" t="s" s="19">
        <v>224</v>
      </c>
      <c r="C16" s="20"/>
      <c r="D16" s="20"/>
      <c r="E16" s="73"/>
      <c r="F16" s="20"/>
      <c r="G16" s="22"/>
      <c r="H16" s="20"/>
      <c r="I16" s="20"/>
      <c r="J16" s="20"/>
      <c r="K16" s="20"/>
      <c r="L16" s="22"/>
      <c r="M16" s="20"/>
      <c r="N16" s="20"/>
    </row>
    <row r="17" ht="30" customHeight="1">
      <c r="B17" t="s" s="19">
        <v>231</v>
      </c>
      <c r="C17" s="20"/>
      <c r="D17" s="20"/>
      <c r="E17" s="73"/>
      <c r="F17" s="20"/>
      <c r="G17" s="22"/>
      <c r="H17" s="20"/>
      <c r="I17" s="20"/>
      <c r="J17" s="20"/>
      <c r="K17" s="20"/>
      <c r="L17" s="22"/>
      <c r="M17" s="20"/>
      <c r="N17" s="20"/>
    </row>
    <row r="18" ht="30" customHeight="1">
      <c r="B18" t="s" s="19">
        <v>239</v>
      </c>
      <c r="C18" s="20"/>
      <c r="D18" s="20"/>
      <c r="E18" s="73"/>
      <c r="F18" s="20"/>
      <c r="G18" s="22"/>
      <c r="H18" s="20"/>
      <c r="I18" s="20"/>
      <c r="J18" s="20"/>
      <c r="K18" s="20"/>
      <c r="L18" s="22"/>
      <c r="M18" s="20"/>
      <c r="N18" s="20"/>
    </row>
    <row r="19" ht="30" customHeight="1">
      <c r="B19" t="s" s="19">
        <v>246</v>
      </c>
      <c r="C19" s="20"/>
      <c r="D19" s="20"/>
      <c r="E19" s="73"/>
      <c r="F19" s="20"/>
      <c r="G19" s="22"/>
      <c r="H19" s="20"/>
      <c r="I19" s="20"/>
      <c r="J19" s="20"/>
      <c r="K19" s="20"/>
      <c r="L19" s="22"/>
      <c r="M19" s="20"/>
      <c r="N19" s="20"/>
    </row>
    <row r="20" ht="30" customHeight="1">
      <c r="B20" t="s" s="19">
        <v>253</v>
      </c>
      <c r="C20" s="20"/>
      <c r="D20" s="20"/>
      <c r="E20" s="73"/>
      <c r="F20" s="20"/>
      <c r="G20" s="22"/>
      <c r="H20" s="20"/>
      <c r="I20" s="20"/>
      <c r="J20" s="20"/>
      <c r="K20" s="20"/>
      <c r="L20" s="22"/>
      <c r="M20" s="20"/>
      <c r="N20" s="20"/>
    </row>
    <row r="21" ht="30" customHeight="1">
      <c r="B21" t="s" s="19">
        <v>259</v>
      </c>
      <c r="C21" s="20"/>
      <c r="D21" s="20"/>
      <c r="E21" s="73"/>
      <c r="F21" s="20"/>
      <c r="G21" s="22"/>
      <c r="H21" s="20"/>
      <c r="I21" s="20"/>
      <c r="J21" s="20"/>
      <c r="K21" s="20"/>
      <c r="L21" s="74"/>
      <c r="M21" s="20"/>
      <c r="N21" s="20"/>
    </row>
    <row r="22" ht="30" customHeight="1">
      <c r="B22" t="s" s="19">
        <v>268</v>
      </c>
      <c r="C22" s="20"/>
      <c r="D22" s="20"/>
      <c r="E22" s="73"/>
      <c r="F22" s="20"/>
      <c r="G22" s="22"/>
      <c r="H22" s="20"/>
      <c r="I22" s="20"/>
      <c r="J22" s="20"/>
      <c r="K22" s="20"/>
      <c r="L22" s="22"/>
      <c r="M22" s="20"/>
      <c r="N22" s="20"/>
    </row>
    <row r="23" ht="30" customHeight="1">
      <c r="B23" t="s" s="19">
        <v>275</v>
      </c>
      <c r="C23" s="20"/>
      <c r="D23" s="20"/>
      <c r="E23" s="73"/>
      <c r="F23" s="20"/>
      <c r="G23" s="22"/>
      <c r="H23" s="20"/>
      <c r="I23" s="20"/>
      <c r="J23" s="20"/>
      <c r="K23" s="20"/>
      <c r="L23" s="22"/>
      <c r="M23" s="20"/>
      <c r="N23" s="20"/>
    </row>
    <row r="24" ht="30" customHeight="1">
      <c r="B24" t="s" s="19">
        <v>284</v>
      </c>
      <c r="C24" s="20"/>
      <c r="D24" s="20"/>
      <c r="E24" s="73"/>
      <c r="F24" s="20"/>
      <c r="G24" s="22"/>
      <c r="H24" s="20"/>
      <c r="I24" s="20"/>
      <c r="J24" s="20"/>
      <c r="K24" s="20"/>
      <c r="L24" s="22"/>
      <c r="M24" s="20"/>
      <c r="N24" s="20"/>
    </row>
    <row r="25" ht="30" customHeight="1">
      <c r="B25" t="s" s="19">
        <v>293</v>
      </c>
      <c r="C25" s="20"/>
      <c r="D25" s="20"/>
      <c r="E25" s="73"/>
      <c r="F25" s="20"/>
      <c r="G25" s="22"/>
      <c r="H25" s="20"/>
      <c r="I25" s="20"/>
      <c r="J25" s="20"/>
      <c r="K25" s="20"/>
      <c r="L25" s="22"/>
      <c r="M25" s="20"/>
      <c r="N25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9"/>
  <sheetViews>
    <sheetView showGridLines="0" workbookViewId="0">
      <pane ySplit="5" topLeftCell="A6" activePane="bottomLeft" state="frozen"/>
      <selection pane="bottomLeft" activeCell="A1" sqref="A1"/>
    </sheetView>
  </sheetViews>
  <cols>
    <col min="1" max="1" width="2" customWidth="1"/>
    <col min="2" max="2" width="10" customWidth="1"/>
    <col min="3" max="3" width="7" customWidth="1"/>
    <col min="4" max="4" width="22" customWidth="1"/>
    <col min="5" max="5" width="58" customWidth="1"/>
    <col min="6" max="6" width="15" customWidth="1"/>
    <col min="7" max="7" width="6" customWidth="1"/>
    <col min="8" max="9" width="9" customWidth="1"/>
    <col min="10" max="10" width="45" customWidth="1"/>
    <col min="11" max="11" width="6" customWidth="1"/>
    <col min="12" max="12" width="8" customWidth="1"/>
    <col min="13" max="13" width="48" customWidth="1"/>
  </cols>
  <sheetData>
    <row r="2">
      <c r="B2" t="s" s="1">
        <v>584</v>
      </c>
    </row>
    <row r="4">
      <c r="B4" t="s" s="2">
        <v>302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B5" t="s" s="16">
        <v>303</v>
      </c>
      <c r="C5" t="s" s="16">
        <v>304</v>
      </c>
      <c r="D5" t="s" s="16">
        <v>305</v>
      </c>
      <c r="E5" t="s" s="16">
        <v>306</v>
      </c>
      <c r="F5" t="s" s="16">
        <v>15</v>
      </c>
      <c r="G5" t="s" s="16">
        <v>130</v>
      </c>
      <c r="H5" t="s" s="16">
        <v>307</v>
      </c>
      <c r="I5" t="s" s="16">
        <v>308</v>
      </c>
      <c r="J5" t="s" s="16">
        <v>309</v>
      </c>
    </row>
    <row r="6" ht="30" customHeight="1">
      <c r="B6" s="75"/>
      <c r="C6" s="25"/>
      <c r="D6" s="20"/>
      <c r="E6" s="20"/>
      <c r="F6" s="26"/>
      <c r="G6" s="22"/>
      <c r="H6" s="76"/>
      <c r="I6" s="25"/>
      <c r="J6" s="20"/>
      <c r="K6" s="28"/>
      <c r="L6" s="28"/>
      <c r="M6" s="28"/>
    </row>
    <row r="7" ht="30" customHeight="1">
      <c r="B7" s="75"/>
      <c r="C7" s="25"/>
      <c r="D7" s="20"/>
      <c r="E7" s="20"/>
      <c r="F7" s="26"/>
      <c r="G7" s="22"/>
      <c r="H7" s="76"/>
      <c r="I7" s="25"/>
      <c r="J7" s="20"/>
      <c r="K7" s="28"/>
      <c r="L7" s="28"/>
      <c r="M7" s="28"/>
    </row>
    <row r="8" ht="30" customHeight="1">
      <c r="B8" s="75"/>
      <c r="C8" s="25"/>
      <c r="D8" s="20"/>
      <c r="E8" s="20"/>
      <c r="F8" s="26"/>
      <c r="G8" s="22"/>
      <c r="H8" s="76"/>
      <c r="I8" s="25"/>
      <c r="J8" s="20"/>
      <c r="K8" s="28"/>
      <c r="L8" s="28"/>
      <c r="M8" s="28"/>
    </row>
    <row r="9" ht="30" customHeight="1">
      <c r="B9" s="75"/>
      <c r="C9" s="25"/>
      <c r="D9" s="20"/>
      <c r="E9" s="20"/>
      <c r="F9" s="26"/>
      <c r="G9" s="22"/>
      <c r="H9" s="76"/>
      <c r="I9" s="25"/>
      <c r="J9" s="20"/>
      <c r="K9" s="28"/>
      <c r="L9" s="28"/>
      <c r="M9" s="28"/>
    </row>
    <row r="10" ht="30" customHeight="1">
      <c r="B10" s="75"/>
      <c r="C10" s="25"/>
      <c r="D10" s="20"/>
      <c r="E10" s="20"/>
      <c r="F10" s="26"/>
      <c r="G10" s="22"/>
      <c r="H10" s="76"/>
      <c r="I10" s="25"/>
      <c r="J10" s="20"/>
      <c r="K10" s="28"/>
      <c r="L10" s="28"/>
      <c r="M10" s="28"/>
    </row>
    <row r="11" ht="30" customHeight="1">
      <c r="B11" s="75"/>
      <c r="C11" s="25"/>
      <c r="D11" s="20"/>
      <c r="E11" s="20"/>
      <c r="F11" s="26"/>
      <c r="G11" s="22"/>
      <c r="H11" s="29"/>
      <c r="I11" s="25"/>
      <c r="J11" s="20"/>
      <c r="K11" s="28"/>
      <c r="L11" s="28"/>
      <c r="M11" s="28"/>
    </row>
    <row r="12" ht="30" customHeight="1">
      <c r="B12" s="75"/>
      <c r="C12" s="25"/>
      <c r="D12" s="20"/>
      <c r="E12" s="20"/>
      <c r="F12" s="26"/>
      <c r="G12" s="22"/>
      <c r="H12" s="76"/>
      <c r="I12" s="25"/>
      <c r="J12" s="20"/>
      <c r="K12" s="28"/>
      <c r="L12" s="28"/>
      <c r="M12" s="28"/>
    </row>
    <row r="13" ht="30" customHeight="1">
      <c r="B13" s="75"/>
      <c r="C13" s="25"/>
      <c r="D13" s="20"/>
      <c r="E13" s="20"/>
      <c r="F13" s="26"/>
      <c r="G13" s="22"/>
      <c r="H13" s="76"/>
      <c r="I13" s="25"/>
      <c r="J13" s="20"/>
      <c r="K13" s="28"/>
      <c r="L13" s="28"/>
      <c r="M13" s="28"/>
    </row>
    <row r="14" ht="30" customHeight="1">
      <c r="B14" s="75"/>
      <c r="C14" s="25"/>
      <c r="D14" s="20"/>
      <c r="E14" s="20"/>
      <c r="F14" s="26"/>
      <c r="G14" s="22"/>
      <c r="H14" s="76"/>
      <c r="I14" s="25"/>
      <c r="J14" s="20"/>
      <c r="K14" s="28"/>
      <c r="L14" s="28"/>
      <c r="M14" s="28"/>
    </row>
    <row r="15" ht="30" customHeight="1">
      <c r="B15" s="75"/>
      <c r="C15" s="25"/>
      <c r="D15" s="20"/>
      <c r="E15" s="20"/>
      <c r="F15" s="26"/>
      <c r="G15" s="22"/>
      <c r="H15" s="76"/>
      <c r="I15" s="25"/>
      <c r="J15" s="20"/>
      <c r="K15" s="28"/>
      <c r="L15" s="28"/>
      <c r="M15" s="28"/>
    </row>
    <row r="16" ht="30" customHeight="1">
      <c r="B16" s="75"/>
      <c r="C16" s="25"/>
      <c r="D16" s="20"/>
      <c r="E16" s="20"/>
      <c r="F16" s="26"/>
      <c r="G16" s="22"/>
      <c r="H16" s="76"/>
      <c r="I16" s="25"/>
      <c r="J16" s="20"/>
      <c r="K16" s="28"/>
      <c r="L16" s="28"/>
      <c r="M16" s="28"/>
    </row>
    <row r="17" ht="30" customHeight="1">
      <c r="B17" s="75"/>
      <c r="C17" s="25"/>
      <c r="D17" s="20"/>
      <c r="E17" s="20"/>
      <c r="F17" s="26"/>
      <c r="G17" s="22"/>
      <c r="H17" s="76"/>
      <c r="I17" s="25"/>
      <c r="J17" s="20"/>
      <c r="K17" s="28"/>
      <c r="L17" s="28"/>
      <c r="M17" s="28"/>
    </row>
    <row r="18" ht="30" customHeight="1">
      <c r="B18" s="75"/>
      <c r="C18" s="25"/>
      <c r="D18" s="20"/>
      <c r="E18" s="20"/>
      <c r="F18" s="26"/>
      <c r="G18" s="22"/>
      <c r="H18" s="76"/>
      <c r="I18" s="25"/>
      <c r="J18" s="20"/>
      <c r="K18" s="28"/>
      <c r="L18" s="28"/>
      <c r="M18" s="28"/>
    </row>
    <row r="19" ht="30" customHeight="1">
      <c r="B19" s="75"/>
      <c r="C19" s="25"/>
      <c r="D19" s="20"/>
      <c r="E19" s="20"/>
      <c r="F19" s="26"/>
      <c r="G19" s="22"/>
      <c r="H19" s="76"/>
      <c r="I19" s="25"/>
      <c r="J19" s="20"/>
      <c r="K19" s="28"/>
      <c r="L19" s="28"/>
      <c r="M19" s="28"/>
    </row>
    <row r="20" ht="30" customHeight="1">
      <c r="B20" s="75"/>
      <c r="C20" s="25"/>
      <c r="D20" s="20"/>
      <c r="E20" s="20"/>
      <c r="F20" s="26"/>
      <c r="G20" s="22"/>
      <c r="H20" s="29"/>
      <c r="I20" s="25"/>
      <c r="J20" s="20"/>
      <c r="K20" s="28"/>
      <c r="L20" s="28"/>
      <c r="M20" s="28"/>
    </row>
    <row r="21" ht="30" customHeight="1">
      <c r="B21" s="75"/>
      <c r="C21" s="25"/>
      <c r="D21" s="20"/>
      <c r="E21" s="20"/>
      <c r="F21" s="26"/>
      <c r="G21" s="22"/>
      <c r="H21" s="76"/>
      <c r="I21" s="25"/>
      <c r="J21" s="20"/>
      <c r="K21" s="28"/>
      <c r="L21" s="28"/>
      <c r="M21" s="28"/>
    </row>
    <row r="22" ht="30" customHeight="1">
      <c r="B22" s="75"/>
      <c r="C22" s="25"/>
      <c r="D22" s="20"/>
      <c r="E22" s="20"/>
      <c r="F22" s="26"/>
      <c r="G22" s="22"/>
      <c r="H22" s="76"/>
      <c r="I22" s="25"/>
      <c r="J22" s="20"/>
      <c r="K22" s="28"/>
      <c r="L22" s="28"/>
      <c r="M22" s="28"/>
    </row>
    <row r="23" ht="30" customHeight="1">
      <c r="B23" s="75"/>
      <c r="C23" s="25"/>
      <c r="D23" s="20"/>
      <c r="E23" s="20"/>
      <c r="F23" s="26"/>
      <c r="G23" s="22"/>
      <c r="H23" s="29"/>
      <c r="I23" s="25"/>
      <c r="J23" s="20"/>
      <c r="K23" s="28"/>
      <c r="L23" s="28"/>
      <c r="M23" s="28"/>
    </row>
    <row r="24" ht="30" customHeight="1">
      <c r="B24" s="75"/>
      <c r="C24" s="25"/>
      <c r="D24" s="20"/>
      <c r="E24" s="20"/>
      <c r="F24" s="26"/>
      <c r="G24" s="22"/>
      <c r="H24" s="76"/>
      <c r="I24" s="25"/>
      <c r="J24" s="20"/>
      <c r="K24" s="28"/>
      <c r="L24" s="28"/>
      <c r="M24" s="28"/>
    </row>
    <row r="25" ht="30" customHeight="1">
      <c r="B25" s="75"/>
      <c r="C25" s="25"/>
      <c r="D25" s="20"/>
      <c r="E25" s="20"/>
      <c r="F25" s="26"/>
      <c r="G25" s="22"/>
      <c r="H25" s="76"/>
      <c r="I25" s="25"/>
      <c r="J25" s="20"/>
      <c r="K25" s="28"/>
      <c r="L25" s="28"/>
      <c r="M25" s="28"/>
    </row>
    <row r="26" ht="30" customHeight="1">
      <c r="B26" s="75"/>
      <c r="C26" s="25"/>
      <c r="D26" s="20"/>
      <c r="E26" s="20"/>
      <c r="F26" s="26"/>
      <c r="G26" s="22"/>
      <c r="H26" s="76"/>
      <c r="I26" s="25"/>
      <c r="J26" s="20"/>
      <c r="K26" s="28"/>
      <c r="L26" s="28"/>
      <c r="M26" s="28"/>
    </row>
    <row r="27" ht="30" customHeight="1">
      <c r="B27" s="75"/>
      <c r="C27" s="25"/>
      <c r="D27" s="20"/>
      <c r="E27" s="20"/>
      <c r="F27" s="26"/>
      <c r="G27" s="22"/>
      <c r="H27" s="29"/>
      <c r="I27" s="25"/>
      <c r="J27" s="20"/>
      <c r="K27" s="28"/>
      <c r="L27" s="28"/>
      <c r="M27" s="28"/>
    </row>
    <row r="28" ht="30" customHeight="1">
      <c r="B28" s="75"/>
      <c r="C28" s="25"/>
      <c r="D28" s="20"/>
      <c r="E28" s="20"/>
      <c r="F28" s="26"/>
      <c r="G28" s="22"/>
      <c r="H28" s="76"/>
      <c r="I28" s="25"/>
      <c r="J28" s="20"/>
      <c r="K28" s="28"/>
      <c r="L28" s="28"/>
      <c r="M28" s="28"/>
    </row>
    <row r="29" ht="30" customHeight="1">
      <c r="B29" s="75"/>
      <c r="C29" s="25"/>
      <c r="D29" s="20"/>
      <c r="E29" s="20"/>
      <c r="F29" s="26"/>
      <c r="G29" s="22"/>
      <c r="H29" s="76"/>
      <c r="I29" s="25"/>
      <c r="J29" s="20"/>
      <c r="K29" s="28"/>
      <c r="L29" s="28"/>
      <c r="M29" s="28"/>
    </row>
    <row r="30" ht="30" customHeight="1">
      <c r="B30" s="75"/>
      <c r="C30" s="25"/>
      <c r="D30" s="20"/>
      <c r="E30" s="20"/>
      <c r="F30" s="26"/>
      <c r="G30" s="22"/>
      <c r="H30" s="76"/>
      <c r="I30" s="25"/>
      <c r="J30" s="20"/>
      <c r="K30" s="28"/>
      <c r="L30" s="28"/>
      <c r="M30" s="28"/>
    </row>
    <row r="31" ht="30" customHeight="1">
      <c r="B31" s="75"/>
      <c r="C31" s="25"/>
      <c r="D31" s="20"/>
      <c r="E31" s="20"/>
      <c r="F31" s="26"/>
      <c r="G31" s="22"/>
      <c r="H31" s="76"/>
      <c r="I31" s="25"/>
      <c r="J31" s="20"/>
      <c r="K31" s="28"/>
      <c r="L31" s="28"/>
      <c r="M31" s="28"/>
    </row>
    <row r="32" ht="30" customHeight="1">
      <c r="B32" s="75"/>
      <c r="C32" s="25"/>
      <c r="D32" s="20"/>
      <c r="E32" s="20"/>
      <c r="F32" s="26"/>
      <c r="G32" s="22"/>
      <c r="H32" s="76"/>
      <c r="I32" s="25"/>
      <c r="J32" s="20"/>
      <c r="K32" s="28"/>
      <c r="L32" s="28"/>
      <c r="M32" s="28"/>
    </row>
    <row r="33" ht="30" customHeight="1">
      <c r="B33" s="75"/>
      <c r="C33" s="25"/>
      <c r="D33" s="20"/>
      <c r="E33" s="20"/>
      <c r="F33" s="26"/>
      <c r="G33" s="22"/>
      <c r="H33" s="76"/>
      <c r="I33" s="25"/>
      <c r="J33" s="20"/>
      <c r="K33" s="28"/>
      <c r="L33" s="28"/>
      <c r="M33" s="28"/>
    </row>
    <row r="34" ht="30" customHeight="1">
      <c r="B34" s="75"/>
      <c r="C34" s="25"/>
      <c r="D34" s="20"/>
      <c r="E34" s="20"/>
      <c r="F34" s="26"/>
      <c r="G34" s="22"/>
      <c r="H34" s="29"/>
      <c r="I34" s="25"/>
      <c r="J34" s="20"/>
      <c r="K34" s="28"/>
      <c r="L34" s="28"/>
      <c r="M34" s="28"/>
    </row>
    <row r="35" ht="30" customHeight="1">
      <c r="B35" s="75"/>
      <c r="C35" s="25"/>
      <c r="D35" s="20"/>
      <c r="E35" s="20"/>
      <c r="F35" s="26"/>
      <c r="G35" s="22"/>
      <c r="H35" s="76"/>
      <c r="I35" s="25"/>
      <c r="J35" s="20"/>
      <c r="K35" s="28"/>
      <c r="L35" s="28"/>
      <c r="M35" s="28"/>
    </row>
    <row r="36" ht="30" customHeight="1">
      <c r="B36" s="75"/>
      <c r="C36" s="25"/>
      <c r="D36" s="20"/>
      <c r="E36" s="20"/>
      <c r="F36" s="26"/>
      <c r="G36" s="22"/>
      <c r="H36" s="76"/>
      <c r="I36" s="25"/>
      <c r="J36" s="20"/>
      <c r="K36" s="28"/>
      <c r="L36" s="28"/>
      <c r="M36" s="28"/>
    </row>
    <row r="37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>
      <c r="B39" t="s" s="30">
        <v>392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ht="28" customHeight="1">
      <c r="B40" s="28"/>
      <c r="C40" s="28"/>
      <c r="D40" t="s" s="31">
        <v>393</v>
      </c>
      <c r="E40" t="s" s="31">
        <v>394</v>
      </c>
      <c r="F40" t="s" s="31">
        <v>129</v>
      </c>
      <c r="G40" t="s" s="31">
        <v>130</v>
      </c>
      <c r="H40" t="s" s="31">
        <v>395</v>
      </c>
      <c r="I40" t="s" s="31">
        <v>396</v>
      </c>
      <c r="J40" t="s" s="31">
        <v>397</v>
      </c>
      <c r="K40" t="s" s="31">
        <v>130</v>
      </c>
      <c r="L40" t="s" s="31">
        <v>398</v>
      </c>
      <c r="M40" t="s" s="31">
        <v>136</v>
      </c>
    </row>
    <row r="41" ht="30" customHeight="1">
      <c r="B41" s="28"/>
      <c r="C41" s="28"/>
      <c r="D41" t="s" s="20">
        <v>585</v>
      </c>
      <c r="E41" s="20"/>
      <c r="F41" s="20"/>
      <c r="G41" s="22"/>
      <c r="H41" s="32"/>
      <c r="I41" s="77"/>
      <c r="J41" s="20"/>
      <c r="K41" s="22"/>
      <c r="L41" t="str" s="35">
        <f>IF(OR(H41="",I41=""),"",I41-H41)</f>
        <v/>
      </c>
      <c r="M41" s="20"/>
    </row>
    <row r="42" ht="30" customHeight="1">
      <c r="B42" s="28"/>
      <c r="C42" s="28"/>
      <c r="D42" t="s" s="20">
        <v>586</v>
      </c>
      <c r="E42" s="20"/>
      <c r="F42" s="20"/>
      <c r="G42" s="22"/>
      <c r="H42" s="36"/>
      <c r="I42" s="78"/>
      <c r="J42" s="20"/>
      <c r="K42" s="22"/>
      <c r="L42" t="str" s="38">
        <f>IF(OR(H42="",I42=""),"",I42-H42)</f>
        <v/>
      </c>
      <c r="M42" s="20"/>
    </row>
    <row r="43" ht="30" customHeight="1">
      <c r="B43" s="28"/>
      <c r="C43" s="28"/>
      <c r="D43" t="s" s="20">
        <v>587</v>
      </c>
      <c r="E43" s="20"/>
      <c r="F43" s="20"/>
      <c r="G43" s="22"/>
      <c r="H43" s="36"/>
      <c r="I43" s="78"/>
      <c r="J43" s="20"/>
      <c r="K43" s="22"/>
      <c r="L43" t="str" s="38">
        <f>IF(OR(H43="",I43=""),"",I43-H43)</f>
        <v/>
      </c>
      <c r="M43" s="20"/>
    </row>
    <row r="44" ht="30" customHeight="1">
      <c r="B44" s="28"/>
      <c r="C44" s="28"/>
      <c r="D44" t="s" s="20">
        <v>411</v>
      </c>
      <c r="E44" s="20"/>
      <c r="F44" s="20"/>
      <c r="G44" s="22"/>
      <c r="H44" s="32"/>
      <c r="I44" s="32"/>
      <c r="J44" s="20"/>
      <c r="K44" s="22"/>
      <c r="L44" t="str" s="35">
        <f>IF(OR(H44="",I44=""),"",I44-H44)</f>
        <v/>
      </c>
      <c r="M44" s="20"/>
    </row>
    <row r="45" ht="30" customHeight="1">
      <c r="B45" s="28"/>
      <c r="C45" s="28"/>
      <c r="D45" t="s" s="20">
        <v>415</v>
      </c>
      <c r="E45" s="20"/>
      <c r="F45" s="20"/>
      <c r="G45" s="22"/>
      <c r="H45" s="32"/>
      <c r="I45" s="77"/>
      <c r="J45" s="20"/>
      <c r="K45" s="22"/>
      <c r="L45" t="str" s="35">
        <f>IF(OR(H45="",I45=""),"",I45-H45)</f>
        <v/>
      </c>
      <c r="M45" s="20"/>
    </row>
    <row r="46" ht="30" customHeight="1">
      <c r="B46" s="28"/>
      <c r="C46" s="28"/>
      <c r="D46" t="s" s="20">
        <v>419</v>
      </c>
      <c r="E46" s="20"/>
      <c r="F46" s="20"/>
      <c r="G46" s="22"/>
      <c r="H46" s="79"/>
      <c r="I46" s="79"/>
      <c r="J46" s="20"/>
      <c r="K46" s="22"/>
      <c r="L46" t="str" s="80">
        <f>IF(OR(H46="",I46=""),"",I46-H46)</f>
        <v/>
      </c>
      <c r="M46" s="20"/>
    </row>
    <row r="47" ht="30" customHeight="1">
      <c r="B47" s="28"/>
      <c r="C47" s="28"/>
      <c r="D47" t="s" s="20">
        <v>588</v>
      </c>
      <c r="E47" s="20"/>
      <c r="F47" s="20"/>
      <c r="G47" s="22"/>
      <c r="H47" s="79"/>
      <c r="I47" s="79"/>
      <c r="J47" s="20"/>
      <c r="K47" s="22"/>
      <c r="L47" t="str" s="80">
        <f>IF(OR(H47="",I47=""),"",I47-H47)</f>
        <v/>
      </c>
      <c r="M47" s="20"/>
    </row>
    <row r="48" ht="30" customHeight="1">
      <c r="B48" s="28"/>
      <c r="C48" s="28"/>
      <c r="D48" t="s" s="20">
        <v>589</v>
      </c>
      <c r="E48" s="20"/>
      <c r="F48" s="20"/>
      <c r="G48" s="22"/>
      <c r="H48" s="79"/>
      <c r="I48" s="79"/>
      <c r="J48" s="20"/>
      <c r="K48" s="22"/>
      <c r="L48" t="str" s="80">
        <f>IF(OR(H48="",I48=""),"",I48-H48)</f>
        <v/>
      </c>
      <c r="M48" s="20"/>
    </row>
    <row r="49" ht="30" customHeight="1">
      <c r="B49" s="28"/>
      <c r="C49" s="28"/>
      <c r="D49" t="s" s="20">
        <v>590</v>
      </c>
      <c r="E49" s="20"/>
      <c r="F49" s="20"/>
      <c r="G49" s="22"/>
      <c r="H49" s="79"/>
      <c r="I49" s="79"/>
      <c r="J49" s="20"/>
      <c r="K49" s="22"/>
      <c r="L49" t="str" s="80">
        <f>IF(OR(H49="",I49=""),"",I49-H49)</f>
        <v/>
      </c>
      <c r="M4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2026-10-21T00:21:35Z</dcterms:created>
  <dcterms:modified xsi:type="dcterms:W3CDTF">2026-10-21T00:21:36Z</dcterms:modified>
  <cp:category/>
  <cp:contentStatus/>
</cp:coreProperties>
</file>