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Summary" sheetId="1" r:id="rId1"/>
    <sheet name="IS" sheetId="2" r:id="rId2"/>
    <sheet name="BS" sheetId="3" r:id="rId3"/>
    <sheet name="CF" sheetId="4" r:id="rId4"/>
    <sheet name="CoA Map" sheetId="5" r:id="rId5"/>
    <sheet name="Checks" sheetId="6" r:id="rId6"/>
    <sheet name="Recon" sheetId="7" r:id="rId7"/>
  </sheets>
  <calcPr/>
  <extLst>
    <ext xmlns:xccaches="urn:twentyai:ccalc:caches" uri="{3C5F2E7A-9B41-4D6E-A8C2-19409CCA1C01}">
      <xccaches:writer/>
    </ext>
  </extLst>
</workbook>
</file>

<file path=xl/comments2.xml><?xml version="1.0" encoding="utf-8"?>
<comments xmlns="http://schemas.openxmlformats.org/spreadsheetml/2006/main">
  <authors>
    <author>Compound</author>
  </authors>
  <commentList>
    <comment ref="C10" authorId="0">
      <text>
        <t xml:space="preserve">2.01 Audited_Financial_Statements_FY23_vF.pdf (page 1)</t>
      </text>
    </comment>
    <comment ref="C11" authorId="0">
      <text>
        <t xml:space="preserve">2.01 Audited_Financial_Statements_FY23_vF.pdf (page 1)</t>
      </text>
    </comment>
    <comment ref="C12" authorId="0">
      <text>
        <t xml:space="preserve">2.01 Audited_Financial_Statements_FY23_vF.pdf (page 1)</t>
      </text>
    </comment>
    <comment ref="C13" authorId="0">
      <text>
        <t xml:space="preserve">2.01 Audited_Financial_Statements_FY23_vF.pdf (page 1)</t>
      </text>
    </comment>
    <comment ref="C14" authorId="0">
      <text>
        <t xml:space="preserve">2.01 Audited_Financial_Statements_FY23_vF.pdf (page 1)</t>
      </text>
    </comment>
    <comment ref="C15" authorId="0">
      <text>
        <t xml:space="preserve">2.01 Audited_Financial_Statements_FY23_vF.pdf (page 1)</t>
      </text>
    </comment>
    <comment ref="C16" authorId="0">
      <text>
        <t xml:space="preserve">2.01 Audited_Financial_Statements_FY23_vF.pdf (page 1)</t>
      </text>
    </comment>
    <comment ref="C17" authorId="0">
      <text>
        <t xml:space="preserve">2.01 Audited_Financial_Statements_FY23_vF.pdf (page 1)</t>
      </text>
    </comment>
    <comment ref="C18" authorId="0">
      <text>
        <t xml:space="preserve">2.01 Audited_Financial_Statements_FY23_vF.pdf (page 1)</t>
      </text>
    </comment>
    <comment ref="C19" authorId="0">
      <text>
        <t xml:space="preserve">2.01 Audited_Financial_Statements_FY23_vF.pdf (page 1)</t>
      </text>
    </comment>
    <comment ref="C20" authorId="0">
      <text>
        <t xml:space="preserve">2.01 Audited_Financial_Statements_FY23_vF.pdf (page 1)</t>
      </text>
    </comment>
    <comment ref="C21" authorId="0">
      <text>
        <t xml:space="preserve">2.01 Audited_Financial_Statements_FY23_vF.pdf (page 1)</t>
      </text>
    </comment>
    <comment ref="C22" authorId="0">
      <text>
        <t xml:space="preserve">2.01 Audited_Financial_Statements_FY23_vF.pdf (page 1)</t>
      </text>
    </comment>
    <comment ref="C8" authorId="0">
      <text>
        <t xml:space="preserve">2.01 Audited_Financial_Statements_FY23_vF.pdf (page 1)</t>
      </text>
    </comment>
    <comment ref="C9" authorId="0">
      <text>
        <t xml:space="preserve">2.01 Audited_Financial_Statements_FY23_vF.pdf (page 1)</t>
      </text>
    </comment>
    <comment ref="D10" authorId="0">
      <text>
        <t xml:space="preserve">2.02 Audited_Financial_Statements_FY24_vF.pdf (page 1)</t>
      </text>
    </comment>
    <comment ref="D11" authorId="0">
      <text>
        <t xml:space="preserve">2.02 Audited_Financial_Statements_FY24_vF.pdf (page 1)</t>
      </text>
    </comment>
    <comment ref="D12" authorId="0">
      <text>
        <t xml:space="preserve">2.02 Audited_Financial_Statements_FY24_vF.pdf (page 1)</t>
      </text>
    </comment>
    <comment ref="D13" authorId="0">
      <text>
        <t xml:space="preserve">2.02 Audited_Financial_Statements_FY24_vF.pdf (page 1)</t>
      </text>
    </comment>
    <comment ref="D14" authorId="0">
      <text>
        <t xml:space="preserve">2.02 Audited_Financial_Statements_FY24_vF.pdf (page 1)</t>
      </text>
    </comment>
    <comment ref="D15" authorId="0">
      <text>
        <t xml:space="preserve">2.02 Audited_Financial_Statements_FY24_vF.pdf (page 1)</t>
      </text>
    </comment>
    <comment ref="D16" authorId="0">
      <text>
        <t xml:space="preserve">2.02 Audited_Financial_Statements_FY24_vF.pdf (page 1)</t>
      </text>
    </comment>
    <comment ref="D17" authorId="0">
      <text>
        <t xml:space="preserve">2.02 Audited_Financial_Statements_FY24_vF.pdf (page 1)</t>
      </text>
    </comment>
    <comment ref="D18" authorId="0">
      <text>
        <t xml:space="preserve">2.02 Audited_Financial_Statements_FY24_vF.pdf (page 1)</t>
      </text>
    </comment>
    <comment ref="D19" authorId="0">
      <text>
        <t xml:space="preserve">2.02 Audited_Financial_Statements_FY24_vF.pdf (page 1)</t>
      </text>
    </comment>
    <comment ref="D20" authorId="0">
      <text>
        <t xml:space="preserve">2.02 Audited_Financial_Statements_FY24_vF.pdf (page 1)</t>
      </text>
    </comment>
    <comment ref="D21" authorId="0">
      <text>
        <t xml:space="preserve">2.02 Audited_Financial_Statements_FY24_vF.pdf (page 1)</t>
      </text>
    </comment>
    <comment ref="D22" authorId="0">
      <text>
        <t xml:space="preserve">2.02 Audited_Financial_Statements_FY24_vF.pdf (page 1)</t>
      </text>
    </comment>
    <comment ref="D8" authorId="0">
      <text>
        <t xml:space="preserve">2.02 Audited_Financial_Statements_FY24_vF.pdf (page 1)</t>
      </text>
    </comment>
    <comment ref="D9" authorId="0">
      <text>
        <t xml:space="preserve">2.02 Audited_Financial_Statements_FY24_vF.pdf (page 1)</t>
      </text>
    </comment>
    <comment ref="E10" authorId="0">
      <text>
        <t xml:space="preserve">2.03 Audited_Financial_Statements_FY25_vF.pdf (page 4)</t>
      </text>
    </comment>
    <comment ref="E11" authorId="0">
      <text>
        <t xml:space="preserve">2.03 Audited_Financial_Statements_FY25_vF.pdf (page 4)</t>
      </text>
    </comment>
    <comment ref="E12" authorId="0">
      <text>
        <t xml:space="preserve">2.03 Audited_Financial_Statements_FY25_vF.pdf (page 4)</t>
      </text>
    </comment>
    <comment ref="E13" authorId="0">
      <text>
        <t xml:space="preserve">2.03 Audited_Financial_Statements_FY25_vF.pdf (page 4)</t>
      </text>
    </comment>
    <comment ref="E14" authorId="0">
      <text>
        <t xml:space="preserve">2.03 Audited_Financial_Statements_FY25_vF.pdf (page 4)</t>
      </text>
    </comment>
    <comment ref="E15" authorId="0">
      <text>
        <t xml:space="preserve">2.03 Audited_Financial_Statements_FY25_vF.pdf (page 4)</t>
      </text>
    </comment>
    <comment ref="E16" authorId="0">
      <text>
        <t xml:space="preserve">2.03 Audited_Financial_Statements_FY25_vF.pdf (page 4)</t>
      </text>
    </comment>
    <comment ref="E17" authorId="0">
      <text>
        <t xml:space="preserve">2.03 Audited_Financial_Statements_FY25_vF.pdf (page 4)</t>
      </text>
    </comment>
    <comment ref="E18" authorId="0">
      <text>
        <t xml:space="preserve">2.03 Audited_Financial_Statements_FY25_vF.pdf (page 4)</t>
      </text>
    </comment>
    <comment ref="E19" authorId="0">
      <text>
        <t xml:space="preserve">2.03 Audited_Financial_Statements_FY25_vF.pdf (page 4)</t>
      </text>
    </comment>
    <comment ref="E20" authorId="0">
      <text>
        <t xml:space="preserve">2.03 Audited_Financial_Statements_FY25_vF.pdf (page 4)</t>
      </text>
    </comment>
    <comment ref="E21" authorId="0">
      <text>
        <t xml:space="preserve">2.03 Audited_Financial_Statements_FY25_vF.pdf (page 4)</t>
      </text>
    </comment>
    <comment ref="E22" authorId="0">
      <text>
        <t xml:space="preserve">2.03 Audited_Financial_Statements_FY25_vF.pdf (page 4)</t>
      </text>
    </comment>
    <comment ref="E8" authorId="0">
      <text>
        <t xml:space="preserve">2.03 Audited_Financial_Statements_FY25_vF.pdf (page 4)</t>
      </text>
    </comment>
    <comment ref="E9" authorId="0">
      <text>
        <t xml:space="preserve">2.03 Audited_Financial_Statements_FY25_vF.pdf (page 4)</t>
      </text>
    </comment>
  </commentList>
</comments>
</file>

<file path=xl/comments3.xml><?xml version="1.0" encoding="utf-8"?>
<comments xmlns="http://schemas.openxmlformats.org/spreadsheetml/2006/main">
  <authors>
    <author>Compound</author>
  </authors>
  <commentList>
    <comment ref="C10" authorId="0">
      <text>
        <t xml:space="preserve">2.01 Audited_Financial_Statements_FY23_vF.pdf (page 2)</t>
      </text>
    </comment>
    <comment ref="C11" authorId="0">
      <text>
        <t xml:space="preserve">2.01 Audited_Financial_Statements_FY23_vF.pdf (page 2)</t>
      </text>
    </comment>
    <comment ref="C12" authorId="0">
      <text>
        <t xml:space="preserve">2.01 Audited_Financial_Statements_FY23_vF.pdf (page 2)</t>
      </text>
    </comment>
    <comment ref="C13" authorId="0">
      <text>
        <t xml:space="preserve">2.01 Audited_Financial_Statements_FY23_vF.pdf (page 2)</t>
      </text>
    </comment>
    <comment ref="C14" authorId="0">
      <text>
        <t xml:space="preserve">2.01 Audited_Financial_Statements_FY23_vF.pdf (page 2)</t>
      </text>
    </comment>
    <comment ref="C15" authorId="0">
      <text>
        <t xml:space="preserve">2.01 Audited_Financial_Statements_FY23_vF.pdf (page 2)</t>
      </text>
    </comment>
    <comment ref="C16" authorId="0">
      <text>
        <t xml:space="preserve">2.01 Audited_Financial_Statements_FY23_vF.pdf (page 2)</t>
      </text>
    </comment>
    <comment ref="C17" authorId="0">
      <text>
        <t xml:space="preserve">2.01 Audited_Financial_Statements_FY23_vF.pdf (page 2)</t>
      </text>
    </comment>
    <comment ref="C18" authorId="0">
      <text>
        <t xml:space="preserve">2.01 Audited_Financial_Statements_FY23_vF.pdf (page 2)</t>
      </text>
    </comment>
    <comment ref="C19" authorId="0">
      <text>
        <t xml:space="preserve">2.01 Audited_Financial_Statements_FY23_vF.pdf (page 2)</t>
      </text>
    </comment>
    <comment ref="C20" authorId="0">
      <text>
        <t xml:space="preserve">2.01 Audited_Financial_Statements_FY23_vF.pdf (page 2)</t>
      </text>
    </comment>
    <comment ref="C22" authorId="0">
      <text>
        <t xml:space="preserve">2.01 Audited_Financial_Statements_FY23_vF.pdf (page 2)</t>
      </text>
    </comment>
    <comment ref="C23" authorId="0">
      <text>
        <t xml:space="preserve">2.01 Audited_Financial_Statements_FY23_vF.pdf (page 2)</t>
      </text>
    </comment>
    <comment ref="C24" authorId="0">
      <text>
        <t xml:space="preserve">2.01 Audited_Financial_Statements_FY23_vF.pdf (page 2)</t>
      </text>
    </comment>
    <comment ref="C25" authorId="0">
      <text>
        <t xml:space="preserve">2.01 Audited_Financial_Statements_FY23_vF.pdf (page 2)</t>
      </text>
    </comment>
    <comment ref="C26" authorId="0">
      <text>
        <t xml:space="preserve">2.01 Audited_Financial_Statements_FY23_vF.pdf (page 2)</t>
      </text>
    </comment>
    <comment ref="C27" authorId="0">
      <text>
        <t xml:space="preserve">2.01 Audited_Financial_Statements_FY23_vF.pdf (page 2)</t>
      </text>
    </comment>
    <comment ref="C28" authorId="0">
      <text>
        <t xml:space="preserve">2.01 Audited_Financial_Statements_FY23_vF.pdf (page 2)</t>
      </text>
    </comment>
    <comment ref="C29" authorId="0">
      <text>
        <t xml:space="preserve">2.01 Audited_Financial_Statements_FY23_vF.pdf (page 2)</t>
      </text>
    </comment>
    <comment ref="C30" authorId="0">
      <text>
        <t xml:space="preserve">2.01 Audited_Financial_Statements_FY23_vF.pdf (page 2)</t>
      </text>
    </comment>
    <comment ref="C31" authorId="0">
      <text>
        <t xml:space="preserve">2.01 Audited_Financial_Statements_FY23_vF.pdf (page 2)</t>
      </text>
    </comment>
    <comment ref="C32" authorId="0">
      <text>
        <t xml:space="preserve">2.01 Audited_Financial_Statements_FY23_vF.pdf (page 2)</t>
      </text>
    </comment>
    <comment ref="C9" authorId="0">
      <text>
        <t xml:space="preserve">2.01 Audited_Financial_Statements_FY23_vF.pdf (page 1)</t>
      </text>
    </comment>
    <comment ref="D10" authorId="0">
      <text>
        <t xml:space="preserve">2.02 Audited_Financial_Statements_FY24_vF.pdf (page 2)</t>
      </text>
    </comment>
    <comment ref="D11" authorId="0">
      <text>
        <t xml:space="preserve">2.02 Audited_Financial_Statements_FY24_vF.pdf (page 2)</t>
      </text>
    </comment>
    <comment ref="D12" authorId="0">
      <text>
        <t xml:space="preserve">2.02 Audited_Financial_Statements_FY24_vF.pdf (page 2)</t>
      </text>
    </comment>
    <comment ref="D13" authorId="0">
      <text>
        <t xml:space="preserve">2.02 Audited_Financial_Statements_FY24_vF.pdf (page 2)</t>
      </text>
    </comment>
    <comment ref="D14" authorId="0">
      <text>
        <t xml:space="preserve">2.02 Audited_Financial_Statements_FY24_vF.pdf (page 2)</t>
      </text>
    </comment>
    <comment ref="D15" authorId="0">
      <text>
        <t xml:space="preserve">2.02 Audited_Financial_Statements_FY24_vF.pdf (page 2)</t>
      </text>
    </comment>
    <comment ref="D16" authorId="0">
      <text>
        <t xml:space="preserve">2.02 Audited_Financial_Statements_FY24_vF.pdf (page 2)</t>
      </text>
    </comment>
    <comment ref="D17" authorId="0">
      <text>
        <t xml:space="preserve">2.02 Audited_Financial_Statements_FY24_vF.pdf (page 2)</t>
      </text>
    </comment>
    <comment ref="D18" authorId="0">
      <text>
        <t xml:space="preserve">2.02 Audited_Financial_Statements_FY24_vF.pdf (page 2)</t>
      </text>
    </comment>
    <comment ref="D19" authorId="0">
      <text>
        <t xml:space="preserve">2.02 Audited_Financial_Statements_FY24_vF.pdf (page 2)</t>
      </text>
    </comment>
    <comment ref="D20" authorId="0">
      <text>
        <t xml:space="preserve">2.02 Audited_Financial_Statements_FY24_vF.pdf (page 2)</t>
      </text>
    </comment>
    <comment ref="D22" authorId="0">
      <text>
        <t xml:space="preserve">2.02 Audited_Financial_Statements_FY24_vF.pdf (page 2)</t>
      </text>
    </comment>
    <comment ref="D23" authorId="0">
      <text>
        <t xml:space="preserve">2.02 Audited_Financial_Statements_FY24_vF.pdf (page 2)</t>
      </text>
    </comment>
    <comment ref="D24" authorId="0">
      <text>
        <t xml:space="preserve">2.02 Audited_Financial_Statements_FY24_vF.pdf (page 2)</t>
      </text>
    </comment>
    <comment ref="D25" authorId="0">
      <text>
        <t xml:space="preserve">2.02 Audited_Financial_Statements_FY24_vF.pdf (page 2)</t>
      </text>
    </comment>
    <comment ref="D26" authorId="0">
      <text>
        <t xml:space="preserve">2.02 Audited_Financial_Statements_FY24_vF.pdf (page 2)</t>
      </text>
    </comment>
    <comment ref="D27" authorId="0">
      <text>
        <t xml:space="preserve">2.02 Audited_Financial_Statements_FY24_vF.pdf (page 2)</t>
      </text>
    </comment>
    <comment ref="D28" authorId="0">
      <text>
        <t xml:space="preserve">2.02 Audited_Financial_Statements_FY24_vF.pdf (page 2)</t>
      </text>
    </comment>
    <comment ref="D29" authorId="0">
      <text>
        <t xml:space="preserve">2.02 Audited_Financial_Statements_FY24_vF.pdf (page 2)</t>
      </text>
    </comment>
    <comment ref="D30" authorId="0">
      <text>
        <t xml:space="preserve">2.02 Audited_Financial_Statements_FY24_vF.pdf (page 2)</t>
      </text>
    </comment>
    <comment ref="D31" authorId="0">
      <text>
        <t xml:space="preserve">2.02 Audited_Financial_Statements_FY24_vF.pdf (page 2)</t>
      </text>
    </comment>
    <comment ref="D32" authorId="0">
      <text>
        <t xml:space="preserve">2.02 Audited_Financial_Statements_FY24_vF.pdf (page 2)</t>
      </text>
    </comment>
    <comment ref="D9" authorId="0">
      <text>
        <t xml:space="preserve">2.02 Audited_Financial_Statements_FY24_vF.pdf (page 1)</t>
      </text>
    </comment>
    <comment ref="E10" authorId="0">
      <text>
        <t xml:space="preserve">2.03 Audited_Financial_Statements_FY25_vF.pdf (page 5)</t>
      </text>
    </comment>
    <comment ref="E11" authorId="0">
      <text>
        <t xml:space="preserve">2.03 Audited_Financial_Statements_FY25_vF.pdf (page 5)</t>
      </text>
    </comment>
    <comment ref="E12" authorId="0">
      <text>
        <t xml:space="preserve">2.03 Audited_Financial_Statements_FY25_vF.pdf (page 5)</t>
      </text>
    </comment>
    <comment ref="E13" authorId="0">
      <text>
        <t xml:space="preserve">2.03 Audited_Financial_Statements_FY25_vF.pdf (page 5)</t>
      </text>
    </comment>
    <comment ref="E14" authorId="0">
      <text>
        <t xml:space="preserve">2.03 Audited_Financial_Statements_FY25_vF.pdf (page 5)</t>
      </text>
    </comment>
    <comment ref="E15" authorId="0">
      <text>
        <t xml:space="preserve">2.03 Audited_Financial_Statements_FY25_vF.pdf (page 5)</t>
      </text>
    </comment>
    <comment ref="E16" authorId="0">
      <text>
        <t xml:space="preserve">2.03 Audited_Financial_Statements_FY25_vF.pdf (page 5)</t>
      </text>
    </comment>
    <comment ref="E17" authorId="0">
      <text>
        <t xml:space="preserve">2.03 Audited_Financial_Statements_FY25_vF.pdf (page 5)</t>
      </text>
    </comment>
    <comment ref="E18" authorId="0">
      <text>
        <t xml:space="preserve">2.03 Audited_Financial_Statements_FY25_vF.pdf (page 5)</t>
      </text>
    </comment>
    <comment ref="E19" authorId="0">
      <text>
        <t xml:space="preserve">2.03 Audited_Financial_Statements_FY25_vF.pdf (page 5)</t>
      </text>
    </comment>
    <comment ref="E20" authorId="0">
      <text>
        <t xml:space="preserve">2.03 Audited_Financial_Statements_FY25_vF.pdf (page 5)</t>
      </text>
    </comment>
    <comment ref="E22" authorId="0">
      <text>
        <t xml:space="preserve">2.03 Audited_Financial_Statements_FY25_vF.pdf (page 5)</t>
      </text>
    </comment>
    <comment ref="E23" authorId="0">
      <text>
        <t xml:space="preserve">2.03 Audited_Financial_Statements_FY25_vF.pdf (page 5)</t>
      </text>
    </comment>
    <comment ref="E24" authorId="0">
      <text>
        <t xml:space="preserve">2.03 Audited_Financial_Statements_FY25_vF.pdf (page 5)</t>
      </text>
    </comment>
    <comment ref="E25" authorId="0">
      <text>
        <t xml:space="preserve">2.03 Audited_Financial_Statements_FY25_vF.pdf (page 5)</t>
      </text>
    </comment>
    <comment ref="E26" authorId="0">
      <text>
        <t xml:space="preserve">2.03 Audited_Financial_Statements_FY25_vF.pdf (page 5)</t>
      </text>
    </comment>
    <comment ref="E27" authorId="0">
      <text>
        <t xml:space="preserve">2.03 Audited_Financial_Statements_FY25_vF.pdf (page 5)</t>
      </text>
    </comment>
    <comment ref="E28" authorId="0">
      <text>
        <t xml:space="preserve">2.03 Audited_Financial_Statements_FY25_vF.pdf (page 5)</t>
      </text>
    </comment>
    <comment ref="E29" authorId="0">
      <text>
        <t xml:space="preserve">2.03 Audited_Financial_Statements_FY25_vF.pdf (page 5)</t>
      </text>
    </comment>
    <comment ref="E30" authorId="0">
      <text>
        <t xml:space="preserve">2.03 Audited_Financial_Statements_FY25_vF.pdf (page 5)</t>
      </text>
    </comment>
    <comment ref="E31" authorId="0">
      <text>
        <t xml:space="preserve">2.03 Audited_Financial_Statements_FY25_vF.pdf (page 5)</t>
      </text>
    </comment>
    <comment ref="E32" authorId="0">
      <text>
        <t xml:space="preserve">2.03 Audited_Financial_Statements_FY25_vF.pdf (page 5)</t>
      </text>
    </comment>
    <comment ref="E9" authorId="0">
      <text>
        <t xml:space="preserve">2.03 Audited_Financial_Statements_FY25_vF.pdf (page 5)</t>
      </text>
    </comment>
  </commentList>
</comments>
</file>

<file path=xl/comments4.xml><?xml version="1.0" encoding="utf-8"?>
<comments xmlns="http://schemas.openxmlformats.org/spreadsheetml/2006/main">
  <authors>
    <author>Compound</author>
  </authors>
  <commentList>
    <comment ref="C10" authorId="0">
      <text>
        <t xml:space="preserve">2.01 Audited_Financial_Statements_FY23_vF.pdf (page 2)</t>
      </text>
    </comment>
    <comment ref="C11" authorId="0">
      <text>
        <t xml:space="preserve">2.01 Audited_Financial_Statements_FY23_vF.pdf (page 2)</t>
      </text>
    </comment>
    <comment ref="C12" authorId="0">
      <text>
        <t xml:space="preserve">2.01 Audited_Financial_Statements_FY23_vF.pdf (page 2)</t>
      </text>
    </comment>
    <comment ref="C13" authorId="0">
      <text>
        <t xml:space="preserve">2.01 Audited_Financial_Statements_FY23_vF.pdf (page 2)</t>
      </text>
    </comment>
    <comment ref="C14" authorId="0">
      <text>
        <t xml:space="preserve">2.01 Audited_Financial_Statements_FY23_vF.pdf (page 2)</t>
      </text>
    </comment>
    <comment ref="C16" authorId="0">
      <text>
        <t xml:space="preserve">2.01 Audited_Financial_Statements_FY23_vF.pdf (page 2)</t>
      </text>
    </comment>
    <comment ref="C17" authorId="0">
      <text>
        <t xml:space="preserve">2.01 Audited_Financial_Statements_FY23_vF.pdf (page 2)</t>
      </text>
    </comment>
    <comment ref="C18" authorId="0">
      <text>
        <t xml:space="preserve">2.01 Audited_Financial_Statements_FY23_vF.pdf (page 2)</t>
      </text>
    </comment>
    <comment ref="C19" authorId="0">
      <text>
        <t xml:space="preserve">2.01 Audited_Financial_Statements_FY23_vF.pdf (page 2)</t>
      </text>
    </comment>
    <comment ref="C20" authorId="0">
      <text>
        <t xml:space="preserve">2.01 Audited_Financial_Statements_FY23_vF.pdf (page 2)</t>
      </text>
    </comment>
    <comment ref="C21" authorId="0">
      <text>
        <t xml:space="preserve">2.01 Audited_Financial_Statements_FY23_vF.pdf (page 2)</t>
      </text>
    </comment>
    <comment ref="C23" authorId="0">
      <text>
        <t xml:space="preserve">2.01 Audited_Financial_Statements_FY23_vF.pdf (page 2)</t>
      </text>
    </comment>
    <comment ref="C24" authorId="0">
      <text>
        <t xml:space="preserve">2.01 Audited_Financial_Statements_FY23_vF.pdf (page 2)</t>
      </text>
    </comment>
    <comment ref="C25" authorId="0">
      <text>
        <t xml:space="preserve">2.01 Audited_Financial_Statements_FY23_vF.pdf (page 2)</t>
      </text>
    </comment>
    <comment ref="C27" authorId="0">
      <text>
        <t xml:space="preserve">2.01 Audited_Financial_Statements_FY23_vF.pdf (page 2)</t>
      </text>
    </comment>
    <comment ref="C29" authorId="0">
      <text>
        <t xml:space="preserve">2.01 Audited_Financial_Statements_FY23_vF.pdf (page 2)</t>
      </text>
    </comment>
    <comment ref="C30" authorId="0">
      <text>
        <t xml:space="preserve">2.01 Audited_Financial_Statements_FY23_vF.pdf (page 2)</t>
      </text>
    </comment>
    <comment ref="C31" authorId="0">
      <text>
        <t xml:space="preserve">2.01 Audited_Financial_Statements_FY23_vF.pdf (page 3)</t>
      </text>
    </comment>
    <comment ref="C32" authorId="0">
      <text>
        <t xml:space="preserve">2.01 Audited_Financial_Statements_FY23_vF.pdf (page 3)</t>
      </text>
    </comment>
    <comment ref="C33" authorId="0">
      <text>
        <t xml:space="preserve">2.01 Audited_Financial_Statements_FY23_vF.pdf (page 3)</t>
      </text>
    </comment>
    <comment ref="C34" authorId="0">
      <text>
        <t xml:space="preserve">2.01 Audited_Financial_Statements_FY23_vF.pdf (page 3)</t>
      </text>
    </comment>
    <comment ref="C8" authorId="0">
      <text>
        <t xml:space="preserve">2.01 Audited_Financial_Statements_FY23_vF.pdf (page 2)</t>
      </text>
    </comment>
    <comment ref="D10" authorId="0">
      <text>
        <t xml:space="preserve">2.02 Audited_Financial_Statements_FY24_vF.pdf (page 2)</t>
      </text>
    </comment>
    <comment ref="D11" authorId="0">
      <text>
        <t xml:space="preserve">2.02 Audited_Financial_Statements_FY24_vF.pdf (page 2)</t>
      </text>
    </comment>
    <comment ref="D12" authorId="0">
      <text>
        <t xml:space="preserve">2.02 Audited_Financial_Statements_FY24_vF.pdf (page 2)</t>
      </text>
    </comment>
    <comment ref="D13" authorId="0">
      <text>
        <t xml:space="preserve">2.02 Audited_Financial_Statements_FY24_vF.pdf (page 2)</t>
      </text>
    </comment>
    <comment ref="D14" authorId="0">
      <text>
        <t xml:space="preserve">2.02 Audited_Financial_Statements_FY24_vF.pdf (page 2)</t>
      </text>
    </comment>
    <comment ref="D16" authorId="0">
      <text>
        <t xml:space="preserve">2.02 Audited_Financial_Statements_FY24_vF.pdf (page 2)</t>
      </text>
    </comment>
    <comment ref="D17" authorId="0">
      <text>
        <t xml:space="preserve">2.02 Audited_Financial_Statements_FY24_vF.pdf (page 2)</t>
      </text>
    </comment>
    <comment ref="D18" authorId="0">
      <text>
        <t xml:space="preserve">2.02 Audited_Financial_Statements_FY24_vF.pdf (page 2)</t>
      </text>
    </comment>
    <comment ref="D19" authorId="0">
      <text>
        <t xml:space="preserve">2.02 Audited_Financial_Statements_FY24_vF.pdf (page 2)</t>
      </text>
    </comment>
    <comment ref="D20" authorId="0">
      <text>
        <t xml:space="preserve">2.02 Audited_Financial_Statements_FY24_vF.pdf (page 2)</t>
      </text>
    </comment>
    <comment ref="D21" authorId="0">
      <text>
        <t xml:space="preserve">2.02 Audited_Financial_Statements_FY24_vF.pdf (page 2)</t>
      </text>
    </comment>
    <comment ref="D23" authorId="0">
      <text>
        <t xml:space="preserve">2.02 Audited_Financial_Statements_FY24_vF.pdf (page 2)</t>
      </text>
    </comment>
    <comment ref="D24" authorId="0">
      <text>
        <t xml:space="preserve">2.02 Audited_Financial_Statements_FY24_vF.pdf (page 2)</t>
      </text>
    </comment>
    <comment ref="D25" authorId="0">
      <text>
        <t xml:space="preserve">2.02 Audited_Financial_Statements_FY24_vF.pdf (page 2)</t>
      </text>
    </comment>
    <comment ref="D27" authorId="0">
      <text>
        <t xml:space="preserve">2.02 Audited_Financial_Statements_FY24_vF.pdf (page 2)</t>
      </text>
    </comment>
    <comment ref="D28" authorId="0">
      <text>
        <t xml:space="preserve">2.02 Audited_Financial_Statements_FY24_vF.pdf (page 2)</t>
      </text>
    </comment>
    <comment ref="D29" authorId="0">
      <text>
        <t xml:space="preserve">2.02 Audited_Financial_Statements_FY24_vF.pdf (page 2)</t>
      </text>
    </comment>
    <comment ref="D30" authorId="0">
      <text>
        <t xml:space="preserve">2.02 Audited_Financial_Statements_FY24_vF.pdf (page 2)</t>
      </text>
    </comment>
    <comment ref="D31" authorId="0">
      <text>
        <t xml:space="preserve">2.02 Audited_Financial_Statements_FY24_vF.pdf (page 3)</t>
      </text>
    </comment>
    <comment ref="D32" authorId="0">
      <text>
        <t xml:space="preserve">2.02 Audited_Financial_Statements_FY24_vF.pdf (page 3)</t>
      </text>
    </comment>
    <comment ref="D33" authorId="0">
      <text>
        <t xml:space="preserve">2.02 Audited_Financial_Statements_FY24_vF.pdf (page 3)</t>
      </text>
    </comment>
    <comment ref="D34" authorId="0">
      <text>
        <t xml:space="preserve">2.02 Audited_Financial_Statements_FY24_vF.pdf (page 3)</t>
      </text>
    </comment>
    <comment ref="D8" authorId="0">
      <text>
        <t xml:space="preserve">2.02 Audited_Financial_Statements_FY24_vF.pdf (page 2)</t>
      </text>
    </comment>
    <comment ref="E10" authorId="0">
      <text>
        <t xml:space="preserve">2.03 Audited_Financial_Statements_FY25_vF.pdf (page 7)</t>
      </text>
    </comment>
    <comment ref="E11" authorId="0">
      <text>
        <t xml:space="preserve">2.03 Audited_Financial_Statements_FY25_vF.pdf (page 7)</t>
      </text>
    </comment>
    <comment ref="E12" authorId="0">
      <text>
        <t xml:space="preserve">2.03 Audited_Financial_Statements_FY25_vF.pdf (page 7)</t>
      </text>
    </comment>
    <comment ref="E13" authorId="0">
      <text>
        <t xml:space="preserve">2.03 Audited_Financial_Statements_FY25_vF.pdf (page 7)</t>
      </text>
    </comment>
    <comment ref="E14" authorId="0">
      <text>
        <t xml:space="preserve">2.03 Audited_Financial_Statements_FY25_vF.pdf (page 7)</t>
      </text>
    </comment>
    <comment ref="E16" authorId="0">
      <text>
        <t xml:space="preserve">2.03 Audited_Financial_Statements_FY25_vF.pdf (page 7)</t>
      </text>
    </comment>
    <comment ref="E17" authorId="0">
      <text>
        <t xml:space="preserve">2.03 Audited_Financial_Statements_FY25_vF.pdf (page 7)</t>
      </text>
    </comment>
    <comment ref="E18" authorId="0">
      <text>
        <t xml:space="preserve">2.03 Audited_Financial_Statements_FY25_vF.pdf (page 7)</t>
      </text>
    </comment>
    <comment ref="E19" authorId="0">
      <text>
        <t xml:space="preserve">2.03 Audited_Financial_Statements_FY25_vF.pdf (page 7)</t>
      </text>
    </comment>
    <comment ref="E20" authorId="0">
      <text>
        <t xml:space="preserve">2.03 Audited_Financial_Statements_FY25_vF.pdf (page 7)</t>
      </text>
    </comment>
    <comment ref="E21" authorId="0">
      <text>
        <t xml:space="preserve">2.03 Audited_Financial_Statements_FY25_vF.pdf (page 7)</t>
      </text>
    </comment>
    <comment ref="E23" authorId="0">
      <text>
        <t xml:space="preserve">2.03 Audited_Financial_Statements_FY25_vF.pdf (page 7)</t>
      </text>
    </comment>
    <comment ref="E24" authorId="0">
      <text>
        <t xml:space="preserve">2.03 Audited_Financial_Statements_FY25_vF.pdf (page 7)</t>
      </text>
    </comment>
    <comment ref="E25" authorId="0">
      <text>
        <t xml:space="preserve">2.03 Audited_Financial_Statements_FY25_vF.pdf (page 7)</t>
      </text>
    </comment>
    <comment ref="E27" authorId="0">
      <text>
        <t xml:space="preserve">2.03 Audited_Financial_Statements_FY25_vF.pdf (page 7)</t>
      </text>
    </comment>
    <comment ref="E28" authorId="0">
      <text>
        <t xml:space="preserve">2.03 Audited_Financial_Statements_FY25_vF.pdf (page 7)</t>
      </text>
    </comment>
    <comment ref="E29" authorId="0">
      <text>
        <t xml:space="preserve">2.03 Audited_Financial_Statements_FY25_vF.pdf (page 7)</t>
      </text>
    </comment>
    <comment ref="E30" authorId="0">
      <text>
        <t xml:space="preserve">2.03 Audited_Financial_Statements_FY25_vF.pdf (page 7)</t>
      </text>
    </comment>
    <comment ref="E31" authorId="0">
      <text>
        <t xml:space="preserve">2.03 Audited_Financial_Statements_FY25_vF.pdf (page 7)</t>
      </text>
    </comment>
    <comment ref="E32" authorId="0">
      <text>
        <t xml:space="preserve">2.03 Audited_Financial_Statements_FY25_vF.pdf (page 7)</t>
      </text>
    </comment>
    <comment ref="E33" authorId="0">
      <text>
        <t xml:space="preserve">2.03 Audited_Financial_Statements_FY25_vF.pdf (page 7)</t>
      </text>
    </comment>
    <comment ref="E34" authorId="0">
      <text>
        <t xml:space="preserve">2.03 Audited_Financial_Statements_FY25_vF.pdf (page 7)</t>
      </text>
    </comment>
    <comment ref="E8" authorId="0">
      <text>
        <t xml:space="preserve">2.03 Audited_Financial_Statements_FY25_vF.pdf (page 7)</t>
      </text>
    </comment>
  </commentList>
</comments>
</file>

<file path=xl/comments7.xml><?xml version="1.0" encoding="utf-8"?>
<comments xmlns="http://schemas.openxmlformats.org/spreadsheetml/2006/main">
  <authors>
    <author>Compound</author>
  </authors>
  <commentList>
    <comment ref="C100" authorId="0">
      <text>
        <t xml:space="preserve">Cited for C100:C101
2.11 Audited_Financial_Statements_FY23_Signed.pdf (page 1)</t>
      </text>
    </comment>
    <comment ref="C102" authorId="0">
      <text>
        <t xml:space="preserve">Cited for C102:C104
2.11 Audited_Financial_Statements_FY23_Signed.pdf (page 2)</t>
      </text>
    </comment>
    <comment ref="C90" authorId="0">
      <text>
        <t xml:space="preserve">2.03 Audited_Financial_Statements_FY25_vF.pdf (page 6)</t>
      </text>
    </comment>
    <comment ref="C91" authorId="0">
      <text>
        <t xml:space="preserve">2.03 Audited_Financial_Statements_FY25_vF.pdf (page 6)</t>
      </text>
    </comment>
    <comment ref="C92" authorId="0">
      <text>
        <t xml:space="preserve">2.03 Audited_Financial_Statements_FY25_vF.pdf (page 6)</t>
      </text>
    </comment>
    <comment ref="C93" authorId="0">
      <text>
        <t xml:space="preserve">2.03 Audited_Financial_Statements_FY25_vF.pdf (page 6)</t>
      </text>
    </comment>
    <comment ref="C94" authorId="0">
      <text>
        <t xml:space="preserve">2.03 Audited_Financial_Statements_FY25_vF.pdf (page 6)</t>
      </text>
    </comment>
    <comment ref="C95" authorId="0">
      <text>
        <t xml:space="preserve">2.03 Audited_Financial_Statements_FY25_vF.pdf (page 6)</t>
      </text>
    </comment>
    <comment ref="C96" authorId="0">
      <text>
        <t xml:space="preserve">2.03 Audited_Financial_Statements_FY25_vF.pdf (page 6)</t>
      </text>
    </comment>
    <comment ref="D100" authorId="0">
      <text>
        <t xml:space="preserve">Cited for D100:D101
2.12 Audited_Financial_Statements_FY24_Signed.pdf (page 1)</t>
      </text>
    </comment>
    <comment ref="D102" authorId="0">
      <text>
        <t xml:space="preserve">Cited for D102:D104
2.12 Audited_Financial_Statements_FY24_Signed.pdf (page 2)</t>
      </text>
    </comment>
    <comment ref="D77" authorId="0">
      <text>
        <t xml:space="preserve">2.03 Audited_Financial_Statements_FY25_vF.pdf (page 16)</t>
      </text>
    </comment>
    <comment ref="D78" authorId="0">
      <text>
        <t xml:space="preserve">2.03 Audited_Financial_Statements_FY25_vF.pdf (page 16)</t>
      </text>
    </comment>
    <comment ref="D79" authorId="0">
      <text>
        <t xml:space="preserve">2.03 Audited_Financial_Statements_FY25_vF.pdf (page 16)</t>
      </text>
    </comment>
    <comment ref="D80" authorId="0">
      <text>
        <t xml:space="preserve">2.03 Audited_Financial_Statements_FY25_vF.pdf (page 16)</t>
      </text>
    </comment>
    <comment ref="D81" authorId="0">
      <text>
        <t xml:space="preserve">2.03 Audited_Financial_Statements_FY25_vF.pdf (page 16)</t>
      </text>
    </comment>
    <comment ref="D82" authorId="0">
      <text>
        <t xml:space="preserve">2.03 Audited_Financial_Statements_FY25_vF.pdf (page 16)</t>
      </text>
    </comment>
    <comment ref="D83" authorId="0">
      <text>
        <t xml:space="preserve">2.03 Audited_Financial_Statements_FY25_vF.pdf (page 16)</t>
      </text>
    </comment>
    <comment ref="D84" authorId="0">
      <text>
        <t xml:space="preserve">2.03 Audited_Financial_Statements_FY25_vF.pdf (page 16)</t>
      </text>
    </comment>
    <comment ref="D85" authorId="0">
      <text>
        <t xml:space="preserve">2.03 Audited_Financial_Statements_FY25_vF.pdf (page 16)</t>
      </text>
    </comment>
    <comment ref="D86" authorId="0">
      <text>
        <t xml:space="preserve">2.03 Audited_Financial_Statements_FY25_vF.pdf (page 16)</t>
      </text>
    </comment>
    <comment ref="E100" authorId="0">
      <text>
        <t xml:space="preserve">Cited for E100:E101
2.10 Audited_Financial_Statements_FY25_Signed.pdf (page 3)</t>
      </text>
    </comment>
    <comment ref="E102" authorId="0">
      <text>
        <t xml:space="preserve">Cited for E102:E103
2.10 Audited_Financial_Statements_FY25_Signed.pdf (page 4)</t>
      </text>
    </comment>
    <comment ref="E104" authorId="0">
      <text>
        <t xml:space="preserve">2.10 Audited_Financial_Statements_FY25_Signed.pdf (page 6)</t>
      </text>
    </comment>
    <comment ref="F10" authorId="0">
      <text>
        <t xml:space="preserve">2.03 Audited_Financial_Statements_FY25_vF.pdf (page 4)</t>
      </text>
    </comment>
    <comment ref="F11" authorId="0">
      <text>
        <t xml:space="preserve">2.03 Audited_Financial_Statements_FY25_vF.pdf (page 4)</t>
      </text>
    </comment>
    <comment ref="F12" authorId="0">
      <text>
        <t xml:space="preserve">2.03 Audited_Financial_Statements_FY25_vF.pdf (page 4)</t>
      </text>
    </comment>
    <comment ref="F13" authorId="0">
      <text>
        <t xml:space="preserve">2.03 Audited_Financial_Statements_FY25_vF.pdf (page 4)</t>
      </text>
    </comment>
    <comment ref="F14" authorId="0">
      <text>
        <t xml:space="preserve">2.03 Audited_Financial_Statements_FY25_vF.pdf (page 4)</t>
      </text>
    </comment>
    <comment ref="F15" authorId="0">
      <text>
        <t xml:space="preserve">2.03 Audited_Financial_Statements_FY25_vF.pdf (page 4)</t>
      </text>
    </comment>
    <comment ref="F16" authorId="0">
      <text>
        <t xml:space="preserve">2.03 Audited_Financial_Statements_FY25_vF.pdf (page 4)</t>
      </text>
    </comment>
    <comment ref="F17" authorId="0">
      <text>
        <t xml:space="preserve">2.03 Audited_Financial_Statements_FY25_vF.pdf (page 4)</t>
      </text>
    </comment>
    <comment ref="F18" authorId="0">
      <text>
        <t xml:space="preserve">2.03 Audited_Financial_Statements_FY25_vF.pdf (page 4)</t>
      </text>
    </comment>
    <comment ref="F19" authorId="0">
      <text>
        <t xml:space="preserve">2.03 Audited_Financial_Statements_FY25_vF.pdf (page 4)</t>
      </text>
    </comment>
    <comment ref="F20" authorId="0">
      <text>
        <t xml:space="preserve">2.03 Audited_Financial_Statements_FY25_vF.pdf (page 4)</t>
      </text>
    </comment>
    <comment ref="F21" authorId="0">
      <text>
        <t xml:space="preserve">2.03 Audited_Financial_Statements_FY25_vF.pdf (page 4)</t>
      </text>
    </comment>
    <comment ref="F22" authorId="0">
      <text>
        <t xml:space="preserve">2.03 Audited_Financial_Statements_FY25_vF.pdf (page 4)</t>
      </text>
    </comment>
    <comment ref="F25" authorId="0">
      <text>
        <t xml:space="preserve">2.03 Audited_Financial_Statements_FY25_vF.pdf (page 5)</t>
      </text>
    </comment>
    <comment ref="F26" authorId="0">
      <text>
        <t xml:space="preserve">2.03 Audited_Financial_Statements_FY25_vF.pdf (page 5)</t>
      </text>
    </comment>
    <comment ref="F27" authorId="0">
      <text>
        <t xml:space="preserve">2.03 Audited_Financial_Statements_FY25_vF.pdf (page 5)</t>
      </text>
    </comment>
    <comment ref="F28" authorId="0">
      <text>
        <t xml:space="preserve">2.03 Audited_Financial_Statements_FY25_vF.pdf (page 5)</t>
      </text>
    </comment>
    <comment ref="F29" authorId="0">
      <text>
        <t xml:space="preserve">2.03 Audited_Financial_Statements_FY25_vF.pdf (page 5)</t>
      </text>
    </comment>
    <comment ref="F30" authorId="0">
      <text>
        <t xml:space="preserve">2.03 Audited_Financial_Statements_FY25_vF.pdf (page 5)</t>
      </text>
    </comment>
    <comment ref="F31" authorId="0">
      <text>
        <t xml:space="preserve">2.03 Audited_Financial_Statements_FY25_vF.pdf (page 5)</t>
      </text>
    </comment>
    <comment ref="F32" authorId="0">
      <text>
        <t xml:space="preserve">2.03 Audited_Financial_Statements_FY25_vF.pdf (page 5)</t>
      </text>
    </comment>
    <comment ref="F33" authorId="0">
      <text>
        <t xml:space="preserve">2.03 Audited_Financial_Statements_FY25_vF.pdf (page 5)</t>
      </text>
    </comment>
    <comment ref="F34" authorId="0">
      <text>
        <t xml:space="preserve">2.03 Audited_Financial_Statements_FY25_vF.pdf (page 5)</t>
      </text>
    </comment>
    <comment ref="F35" authorId="0">
      <text>
        <t xml:space="preserve">2.03 Audited_Financial_Statements_FY25_vF.pdf (page 5)</t>
      </text>
    </comment>
    <comment ref="F36" authorId="0">
      <text>
        <t xml:space="preserve">2.03 Audited_Financial_Statements_FY25_vF.pdf (page 5)</t>
      </text>
    </comment>
    <comment ref="F37" authorId="0">
      <text>
        <t xml:space="preserve">2.03 Audited_Financial_Statements_FY25_vF.pdf (page 5)</t>
      </text>
    </comment>
    <comment ref="F38" authorId="0">
      <text>
        <t xml:space="preserve">2.03 Audited_Financial_Statements_FY25_vF.pdf (page 5)</t>
      </text>
    </comment>
    <comment ref="F39" authorId="0">
      <text>
        <t xml:space="preserve">2.03 Audited_Financial_Statements_FY25_vF.pdf (page 5)</t>
      </text>
    </comment>
    <comment ref="F40" authorId="0">
      <text>
        <t xml:space="preserve">2.03 Audited_Financial_Statements_FY25_vF.pdf (page 5)</t>
      </text>
    </comment>
    <comment ref="F41" authorId="0">
      <text>
        <t xml:space="preserve">2.03 Audited_Financial_Statements_FY25_vF.pdf (page 5)</t>
      </text>
    </comment>
    <comment ref="F42" authorId="0">
      <text>
        <t xml:space="preserve">2.03 Audited_Financial_Statements_FY25_vF.pdf (page 5)</t>
      </text>
    </comment>
    <comment ref="F43" authorId="0">
      <text>
        <t xml:space="preserve">2.03 Audited_Financial_Statements_FY25_vF.pdf (page 5)</t>
      </text>
    </comment>
    <comment ref="F44" authorId="0">
      <text>
        <t xml:space="preserve">2.03 Audited_Financial_Statements_FY25_vF.pdf (page 5)</t>
      </text>
    </comment>
    <comment ref="F45" authorId="0">
      <text>
        <t xml:space="preserve">2.03 Audited_Financial_Statements_FY25_vF.pdf (page 5)</t>
      </text>
    </comment>
    <comment ref="F46" authorId="0">
      <text>
        <t xml:space="preserve">2.03 Audited_Financial_Statements_FY25_vF.pdf (page 5)</t>
      </text>
    </comment>
    <comment ref="F47" authorId="0">
      <text>
        <t xml:space="preserve">2.03 Audited_Financial_Statements_FY25_vF.pdf (page 5)</t>
      </text>
    </comment>
    <comment ref="F50" authorId="0">
      <text>
        <t xml:space="preserve">2.03 Audited_Financial_Statements_FY25_vF.pdf (page 7)</t>
      </text>
    </comment>
    <comment ref="F51" authorId="0">
      <text>
        <t xml:space="preserve">2.03 Audited_Financial_Statements_FY25_vF.pdf (page 7)</t>
      </text>
    </comment>
    <comment ref="F52" authorId="0">
      <text>
        <t xml:space="preserve">2.03 Audited_Financial_Statements_FY25_vF.pdf (page 7)</t>
      </text>
    </comment>
    <comment ref="F53" authorId="0">
      <text>
        <t xml:space="preserve">2.03 Audited_Financial_Statements_FY25_vF.pdf (page 7)</t>
      </text>
    </comment>
    <comment ref="F54" authorId="0">
      <text>
        <t xml:space="preserve">2.03 Audited_Financial_Statements_FY25_vF.pdf (page 7)</t>
      </text>
    </comment>
    <comment ref="F55" authorId="0">
      <text>
        <t xml:space="preserve">2.03 Audited_Financial_Statements_FY25_vF.pdf (page 7)</t>
      </text>
    </comment>
    <comment ref="F56" authorId="0">
      <text>
        <t xml:space="preserve">2.03 Audited_Financial_Statements_FY25_vF.pdf (page 7)</t>
      </text>
    </comment>
    <comment ref="F57" authorId="0">
      <text>
        <t xml:space="preserve">2.03 Audited_Financial_Statements_FY25_vF.pdf (page 7)</t>
      </text>
    </comment>
    <comment ref="F58" authorId="0">
      <text>
        <t xml:space="preserve">2.03 Audited_Financial_Statements_FY25_vF.pdf (page 7)</t>
      </text>
    </comment>
    <comment ref="F59" authorId="0">
      <text>
        <t xml:space="preserve">2.03 Audited_Financial_Statements_FY25_vF.pdf (page 7)</t>
      </text>
    </comment>
    <comment ref="F60" authorId="0">
      <text>
        <t xml:space="preserve">2.03 Audited_Financial_Statements_FY25_vF.pdf (page 7)</t>
      </text>
    </comment>
    <comment ref="F61" authorId="0">
      <text>
        <t xml:space="preserve">2.03 Audited_Financial_Statements_FY25_vF.pdf (page 7)</t>
      </text>
    </comment>
    <comment ref="F62" authorId="0">
      <text>
        <t xml:space="preserve">2.03 Audited_Financial_Statements_FY25_vF.pdf (page 7)</t>
      </text>
    </comment>
    <comment ref="F63" authorId="0">
      <text>
        <t xml:space="preserve">2.03 Audited_Financial_Statements_FY25_vF.pdf (page 7)</t>
      </text>
    </comment>
    <comment ref="F64" authorId="0">
      <text>
        <t xml:space="preserve">2.03 Audited_Financial_Statements_FY25_vF.pdf (page 7)</t>
      </text>
    </comment>
    <comment ref="F65" authorId="0">
      <text>
        <t xml:space="preserve">2.03 Audited_Financial_Statements_FY25_vF.pdf (page 7)</t>
      </text>
    </comment>
    <comment ref="F66" authorId="0">
      <text>
        <t xml:space="preserve">2.03 Audited_Financial_Statements_FY25_vF.pdf (page 7)</t>
      </text>
    </comment>
    <comment ref="F67" authorId="0">
      <text>
        <t xml:space="preserve">2.03 Audited_Financial_Statements_FY25_vF.pdf (page 7)</t>
      </text>
    </comment>
    <comment ref="F68" authorId="0">
      <text>
        <t xml:space="preserve">2.03 Audited_Financial_Statements_FY25_vF.pdf (page 7)</t>
      </text>
    </comment>
    <comment ref="F69" authorId="0">
      <text>
        <t xml:space="preserve">2.03 Audited_Financial_Statements_FY25_vF.pdf (page 7)</t>
      </text>
    </comment>
    <comment ref="F70" authorId="0">
      <text>
        <t xml:space="preserve">2.03 Audited_Financial_Statements_FY25_vF.pdf (page 7)</t>
      </text>
    </comment>
    <comment ref="F71" authorId="0">
      <text>
        <t xml:space="preserve">2.03 Audited_Financial_Statements_FY25_vF.pdf (page 7)</t>
      </text>
    </comment>
    <comment ref="F72" authorId="0">
      <text>
        <t xml:space="preserve">2.03 Audited_Financial_Statements_FY25_vF.pdf (page 7)</t>
      </text>
    </comment>
    <comment ref="F8" authorId="0">
      <text>
        <t xml:space="preserve">2.03 Audited_Financial_Statements_FY25_vF.pdf (page 4)</t>
      </text>
    </comment>
    <comment ref="F9" authorId="0">
      <text>
        <t xml:space="preserve">2.03 Audited_Financial_Statements_FY25_vF.pdf (page 4)</t>
      </text>
    </comment>
    <comment ref="G77" authorId="0">
      <text>
        <t xml:space="preserve">2.03 Audited_Financial_Statements_FY25_vF.pdf (page 16)</t>
      </text>
    </comment>
    <comment ref="G78" authorId="0">
      <text>
        <t xml:space="preserve">2.03 Audited_Financial_Statements_FY25_vF.pdf (page 16)</t>
      </text>
    </comment>
    <comment ref="G79" authorId="0">
      <text>
        <t xml:space="preserve">2.03 Audited_Financial_Statements_FY25_vF.pdf (page 16)</t>
      </text>
    </comment>
    <comment ref="G80" authorId="0">
      <text>
        <t xml:space="preserve">2.03 Audited_Financial_Statements_FY25_vF.pdf (page 16)</t>
      </text>
    </comment>
    <comment ref="G81" authorId="0">
      <text>
        <t xml:space="preserve">2.03 Audited_Financial_Statements_FY25_vF.pdf (page 16)</t>
      </text>
    </comment>
    <comment ref="G82" authorId="0">
      <text>
        <t xml:space="preserve">2.03 Audited_Financial_Statements_FY25_vF.pdf (page 16)</t>
      </text>
    </comment>
    <comment ref="G83" authorId="0">
      <text>
        <t xml:space="preserve">2.03 Audited_Financial_Statements_FY25_vF.pdf (page 16)</t>
      </text>
    </comment>
    <comment ref="G84" authorId="0">
      <text>
        <t xml:space="preserve">2.03 Audited_Financial_Statements_FY25_vF.pdf (page 16)</t>
      </text>
    </comment>
    <comment ref="G85" authorId="0">
      <text>
        <t xml:space="preserve">2.03 Audited_Financial_Statements_FY25_vF.pdf (page 16)</t>
      </text>
    </comment>
    <comment ref="G86" authorId="0">
      <text>
        <t xml:space="preserve">2.03 Audited_Financial_Statements_FY25_vF.pdf (page 16)</t>
      </text>
    </comment>
    <comment ref="H25" authorId="0">
      <text>
        <t xml:space="preserve">Cited for H25:H47
2.04 Consolidated_Financial_Statements_2023-2025_Excel.xlsx (2023 BS B6:B31)</t>
      </text>
    </comment>
    <comment ref="H50" authorId="0">
      <text>
        <t xml:space="preserve">Cited for H50:H72
2.04 Consolidated_Financial_Statements_2023-2025_Excel.xlsx (2023 CF B6:B35)</t>
      </text>
    </comment>
    <comment ref="H8" authorId="0">
      <text>
        <t xml:space="preserve">Cited for H8:H22
2.04 Consolidated_Financial_Statements_2023-2025_Excel.xlsx (2023 IS B6:B22)</t>
      </text>
    </comment>
    <comment ref="I25" authorId="0">
      <text>
        <t xml:space="preserve">Cited for I25:I47
2.04 Consolidated_Financial_Statements_2023-2025_Excel.xlsx (2024 BS B6:B31)</t>
      </text>
    </comment>
    <comment ref="I50" authorId="0">
      <text>
        <t xml:space="preserve">Cited for I50:I72
2.04 Consolidated_Financial_Statements_2023-2025_Excel.xlsx (2024 CF B6:B35)</t>
      </text>
    </comment>
    <comment ref="I8" authorId="0">
      <text>
        <t xml:space="preserve">Cited for I8:I22
2.04 Consolidated_Financial_Statements_2023-2025_Excel.xlsx (2024 IS B6:B22)</t>
      </text>
    </comment>
    <comment ref="J25" authorId="0">
      <text>
        <t xml:space="preserve">Cited for J25:J47
2.04 Consolidated_Financial_Statements_2023-2025_Excel.xlsx (2025 BS B6:B31)</t>
      </text>
    </comment>
    <comment ref="J50" authorId="0">
      <text>
        <t xml:space="preserve">Cited for J50:J72
2.04 Consolidated_Financial_Statements_2023-2025_Excel.xlsx (2025 CF B6:B35)</t>
      </text>
    </comment>
    <comment ref="J8" authorId="0">
      <text>
        <t xml:space="preserve">Cited for J8:J22
2.04 Consolidated_Financial_Statements_2023-2025_Excel.xlsx (2025 IS B6:B22)</t>
      </text>
    </comment>
  </commentList>
</comments>
</file>

<file path=xl/sharedStrings.xml><?xml version="1.0" encoding="utf-8"?>
<sst xmlns="http://schemas.openxmlformats.org/spreadsheetml/2006/main" count="335" uniqueCount="335">
  <si>
    <t>Consolidated Statement of Operations, as reported (US$ millions)</t>
  </si>
  <si>
    <t>Illustrative: Ironvale Digital Infrastructure is a fictional company (PE Bench)</t>
  </si>
  <si>
    <t>Each figure as printed in the audited FS, cited to its page; subtotals entered as reported and footed on the Checks tab. FY = year ended December 31.</t>
  </si>
  <si>
    <t>Line item (as reported)</t>
  </si>
  <si>
    <t>INCOME STATEMENT</t>
  </si>
  <si>
    <t>Lease &amp; colocation revenue</t>
  </si>
  <si>
    <t>Metered power reimbursements</t>
  </si>
  <si>
    <t>Interconnection &amp; cross-connects</t>
  </si>
  <si>
    <t>Managed &amp; other services</t>
  </si>
  <si>
    <t>Total revenue</t>
  </si>
  <si>
    <t>Property operating expenses (incl. power at cost)</t>
  </si>
  <si>
    <t>Property taxes &amp; insurance</t>
  </si>
  <si>
    <t>Ground rent (RNO I)</t>
  </si>
  <si>
    <t>Net operating income (NOI)</t>
  </si>
  <si>
    <t>General &amp; administrative</t>
  </si>
  <si>
    <t>Non-recurring / transaction costs</t>
  </si>
  <si>
    <t>Other income, net</t>
  </si>
  <si>
    <t>Depreciation &amp; amortization</t>
  </si>
  <si>
    <t>Interest expense, net</t>
  </si>
  <si>
    <t>Net income (loss)</t>
  </si>
  <si>
    <t>CoA code</t>
  </si>
  <si>
    <t>4000</t>
  </si>
  <si>
    <t>4100</t>
  </si>
  <si>
    <t>4200</t>
  </si>
  <si>
    <t>4300</t>
  </si>
  <si>
    <t>Subtotal</t>
  </si>
  <si>
    <t>5000</t>
  </si>
  <si>
    <t>5100</t>
  </si>
  <si>
    <t>5200</t>
  </si>
  <si>
    <t>6000</t>
  </si>
  <si>
    <t>6100</t>
  </si>
  <si>
    <t>7000</t>
  </si>
  <si>
    <t>8000</t>
  </si>
  <si>
    <t>9000</t>
  </si>
  <si>
    <t>Standard account</t>
  </si>
  <si>
    <t>Rental revenue</t>
  </si>
  <si>
    <t>Tenant reimbursement revenue</t>
  </si>
  <si>
    <t>Interconnection revenue</t>
  </si>
  <si>
    <t>Services &amp; other revenue</t>
  </si>
  <si>
    <t>Not mapped (subtotal)</t>
  </si>
  <si>
    <t>Property operating expenses</t>
  </si>
  <si>
    <t>Real estate taxes &amp; insurance</t>
  </si>
  <si>
    <t>Ground lease expense</t>
  </si>
  <si>
    <t>Non-recurring &amp; transaction costs</t>
  </si>
  <si>
    <t>Other income (expense), net</t>
  </si>
  <si>
    <t>Source FY23</t>
  </si>
  <si>
    <t>2.01 Audited FS FY23 p.1</t>
  </si>
  <si>
    <t>Source FY24</t>
  </si>
  <si>
    <t>2.02 Audited FS FY24 p.1</t>
  </si>
  <si>
    <t>Source FY25</t>
  </si>
  <si>
    <t>2.03 Audited FS FY25 p.4</t>
  </si>
  <si>
    <t>Consolidated Balance Sheet, as reported (US$ millions, at December 31)</t>
  </si>
  <si>
    <t>BALANCE SHEET</t>
  </si>
  <si>
    <t>Assets</t>
  </si>
  <si>
    <t>Cash and cash equivalents</t>
  </si>
  <si>
    <t>Accounts receivable, net</t>
  </si>
  <si>
    <t>Prepaid expenses and other current assets</t>
  </si>
  <si>
    <t>Total current assets</t>
  </si>
  <si>
    <t>Property, plant &amp; equipment, gross (incl. CIP)</t>
  </si>
  <si>
    <t>Accumulated depreciation</t>
  </si>
  <si>
    <t>Property, plant &amp; equipment, net</t>
  </si>
  <si>
    <t>Straight-line rent receivable</t>
  </si>
  <si>
    <t>Deferred leasing costs, net</t>
  </si>
  <si>
    <t>Ground lease right-of-use asset (RNO I)</t>
  </si>
  <si>
    <t>Other assets</t>
  </si>
  <si>
    <t>Total assets</t>
  </si>
  <si>
    <t>Liabilities and members' equity</t>
  </si>
  <si>
    <t>Accounts payable and accrued liabilities (incl. construction)</t>
  </si>
  <si>
    <t>Accrued property taxes</t>
  </si>
  <si>
    <t>Deferred revenue and prepaid rent</t>
  </si>
  <si>
    <t>Tenant security deposits</t>
  </si>
  <si>
    <t>Term loan, net of issuance costs</t>
  </si>
  <si>
    <t>Construction facilities</t>
  </si>
  <si>
    <t>Finance / ground lease liabilities</t>
  </si>
  <si>
    <t>Other long-term liabilities</t>
  </si>
  <si>
    <t>Total liabilities</t>
  </si>
  <si>
    <t>Members' equity</t>
  </si>
  <si>
    <t>Total liabilities and members' equity</t>
  </si>
  <si>
    <t>1000</t>
  </si>
  <si>
    <t>1100</t>
  </si>
  <si>
    <t>1200</t>
  </si>
  <si>
    <t>1500</t>
  </si>
  <si>
    <t>1510</t>
  </si>
  <si>
    <t>1600</t>
  </si>
  <si>
    <t>1700</t>
  </si>
  <si>
    <t>1800</t>
  </si>
  <si>
    <t>1900</t>
  </si>
  <si>
    <t>2000</t>
  </si>
  <si>
    <t>2100</t>
  </si>
  <si>
    <t>2200</t>
  </si>
  <si>
    <t>2300</t>
  </si>
  <si>
    <t>2500</t>
  </si>
  <si>
    <t>2510</t>
  </si>
  <si>
    <t>2600</t>
  </si>
  <si>
    <t>2900</t>
  </si>
  <si>
    <t>3000</t>
  </si>
  <si>
    <t>Cash &amp; cash equivalents</t>
  </si>
  <si>
    <t>Prepaid &amp; other current assets</t>
  </si>
  <si>
    <t>Real estate &amp; equipment, gross</t>
  </si>
  <si>
    <t>Deferred (straight-line) rent receivable</t>
  </si>
  <si>
    <t>Right-of-use assets</t>
  </si>
  <si>
    <t>Other non-current assets</t>
  </si>
  <si>
    <t>Accounts payable &amp; accrued liabilities</t>
  </si>
  <si>
    <t>Accrued real estate taxes</t>
  </si>
  <si>
    <t>Deferred revenue &amp; prepaid rent</t>
  </si>
  <si>
    <t>Term debt, net</t>
  </si>
  <si>
    <t>Construction debt</t>
  </si>
  <si>
    <t>Lease liabilities</t>
  </si>
  <si>
    <t>Other non-current liabilities</t>
  </si>
  <si>
    <t>2.01 Audited FS FY23 p.2</t>
  </si>
  <si>
    <t>2.02 Audited FS FY24 p.2</t>
  </si>
  <si>
    <t>2.03 Audited FS FY25 p.5</t>
  </si>
  <si>
    <t>Consolidated Statement of Cash Flows, as reported (US$ millions)</t>
  </si>
  <si>
    <t>CASH FLOW STATEMENT</t>
  </si>
  <si>
    <t>Adjustments:</t>
  </si>
  <si>
    <t>Depreciation of real estate assets</t>
  </si>
  <si>
    <t>Amortization of deferred leasing costs</t>
  </si>
  <si>
    <t>Amortization of debt issuance costs</t>
  </si>
  <si>
    <t>Straight-line rent adjustments</t>
  </si>
  <si>
    <t>Ground / finance lease adjustments, net</t>
  </si>
  <si>
    <t>Changes in operating assets and liabilities:</t>
  </si>
  <si>
    <t>Accounts receivable</t>
  </si>
  <si>
    <t>Prepaid expenses and other assets</t>
  </si>
  <si>
    <t>Accounts payable and accrued liabilities</t>
  </si>
  <si>
    <t>Deferred revenue and tenant deposits</t>
  </si>
  <si>
    <t>Net cash provided by operating activities</t>
  </si>
  <si>
    <t>Investing activities:</t>
  </si>
  <si>
    <t>Development and maintenance capital expenditures</t>
  </si>
  <si>
    <t>Deferred leasing costs paid</t>
  </si>
  <si>
    <t>Net cash used in investing activities</t>
  </si>
  <si>
    <t>Financing activities:</t>
  </si>
  <si>
    <t>Term loan draws</t>
  </si>
  <si>
    <t>Construction facility draws</t>
  </si>
  <si>
    <t>Debt issuance costs paid</t>
  </si>
  <si>
    <t>Distributions to members</t>
  </si>
  <si>
    <t>Net cash provided by financing activities</t>
  </si>
  <si>
    <t>Net increase in cash</t>
  </si>
  <si>
    <t>Cash at beginning of period</t>
  </si>
  <si>
    <t>Cash at end of period</t>
  </si>
  <si>
    <t>CF100</t>
  </si>
  <si>
    <t>CF110</t>
  </si>
  <si>
    <t>CF120</t>
  </si>
  <si>
    <t>CF130</t>
  </si>
  <si>
    <t>CF140</t>
  </si>
  <si>
    <t>CF200</t>
  </si>
  <si>
    <t>CF210</t>
  </si>
  <si>
    <t>CF220</t>
  </si>
  <si>
    <t>CF230</t>
  </si>
  <si>
    <t>CF240</t>
  </si>
  <si>
    <t>CF300</t>
  </si>
  <si>
    <t>CF310</t>
  </si>
  <si>
    <t>CF400</t>
  </si>
  <si>
    <t>CF410</t>
  </si>
  <si>
    <t>CF420</t>
  </si>
  <si>
    <t>CF500</t>
  </si>
  <si>
    <t>CF900</t>
  </si>
  <si>
    <t>Amortization of financing costs</t>
  </si>
  <si>
    <t>Straight-line rent</t>
  </si>
  <si>
    <t>Other non-cash items</t>
  </si>
  <si>
    <t>Change in receivables</t>
  </si>
  <si>
    <t>Change in prepaid &amp; other assets</t>
  </si>
  <si>
    <t>Change in payables &amp; accrued liabilities</t>
  </si>
  <si>
    <t>Change in accrued taxes</t>
  </si>
  <si>
    <t>Change in deferred revenue &amp; deposits</t>
  </si>
  <si>
    <t>Capital expenditures</t>
  </si>
  <si>
    <t>Leasing costs paid</t>
  </si>
  <si>
    <t>Proceeds from term debt</t>
  </si>
  <si>
    <t>Proceeds from construction debt</t>
  </si>
  <si>
    <t>Financing costs paid</t>
  </si>
  <si>
    <t>Cash, beginning of period</t>
  </si>
  <si>
    <t>2.01 Audited FS FY23 p.2 (line shown blank)</t>
  </si>
  <si>
    <t>2.01 Audited FS FY23 p.3</t>
  </si>
  <si>
    <t>2.02 Audited FS FY24 p.3</t>
  </si>
  <si>
    <t>2.03 Audited FS FY25 p.7</t>
  </si>
  <si>
    <t>Mapping to standard chart of accounts (US$ millions)</t>
  </si>
  <si>
    <t>Each reported line carries a standard code on its statement tab; this tab sums the reported lines by code. Subtotals are not mapped.</t>
  </si>
  <si>
    <t>Code</t>
  </si>
  <si>
    <t>Net income (loss), sum of mapped lines</t>
  </si>
  <si>
    <t>Total assets, sum of mapped asset lines</t>
  </si>
  <si>
    <t>Total liabilities and members' equity, sum of mapped lines</t>
  </si>
  <si>
    <t>Cash at end of period, sum of mapped lines</t>
  </si>
  <si>
    <t>Reported lines mapped</t>
  </si>
  <si>
    <t>Depreciation of real estate assets; Amortization of deferred leasing costs</t>
  </si>
  <si>
    <t>Reconciliations: FY24 comparatives, FS Excel (2.04), signed copies (US$ millions)</t>
  </si>
  <si>
    <t>Audited columns link to the statement tabs. Differences are the second source less the audited FS as reported; zero means the figure agrees.</t>
  </si>
  <si>
    <t>Line item</t>
  </si>
  <si>
    <t>FY23 AND FY24 PER FY25 FS SCHEDULE I (2.03 p.16)</t>
  </si>
  <si>
    <t>Line item (Schedule I)</t>
  </si>
  <si>
    <t>Net operating income</t>
  </si>
  <si>
    <t>Depreciation and amortization</t>
  </si>
  <si>
    <t>Cash provided by operating activities</t>
  </si>
  <si>
    <t>Capital expenditure</t>
  </si>
  <si>
    <t>MEMBERS' EQUITY STATEMENT (2.03 p.6) VS SPREAD</t>
  </si>
  <si>
    <t>Members' equity, December 31, 2023</t>
  </si>
  <si>
    <t>Net income (loss), FY24</t>
  </si>
  <si>
    <t>Distributions to members, FY24</t>
  </si>
  <si>
    <t>Members' equity, December 31, 2024</t>
  </si>
  <si>
    <t>Net income (loss), FY25</t>
  </si>
  <si>
    <t>Distributions to members, FY25</t>
  </si>
  <si>
    <t>Members' equity, December 31, 2025</t>
  </si>
  <si>
    <t>SIGNED COPIES (2.11 FY23, 2.12 FY24, 2.10 FY25) VS SPREAD</t>
  </si>
  <si>
    <t>Wording difference: the signed FY25 auditor's report (2.10 p.2) omits the 2.03 p.3 sentence stating the comparative figures are consistent with the FY24 audited statements; figures are unaffected.</t>
  </si>
  <si>
    <t>FY23 audited</t>
  </si>
  <si>
    <t>FY23 per 2.01</t>
  </si>
  <si>
    <t>Per equity statement</t>
  </si>
  <si>
    <t>FY23 signed</t>
  </si>
  <si>
    <t>FY24 audited</t>
  </si>
  <si>
    <t>FY23 per Schedule I</t>
  </si>
  <si>
    <t>Per spread</t>
  </si>
  <si>
    <t>FY24 signed</t>
  </si>
  <si>
    <t>FY25 audited</t>
  </si>
  <si>
    <t>Diff</t>
  </si>
  <si>
    <t>FY25 signed</t>
  </si>
  <si>
    <t>FY24 comparative in FY25 FS</t>
  </si>
  <si>
    <t>FY24 per 2.02</t>
  </si>
  <si>
    <t>Spread source</t>
  </si>
  <si>
    <t>BS FY23</t>
  </si>
  <si>
    <t>IS FY24</t>
  </si>
  <si>
    <t>CF FY24</t>
  </si>
  <si>
    <t>BS FY24</t>
  </si>
  <si>
    <t>IS FY25</t>
  </si>
  <si>
    <t>CF FY25</t>
  </si>
  <si>
    <t>BS FY25</t>
  </si>
  <si>
    <t>FY23 spread</t>
  </si>
  <si>
    <t>FY24 per Schedule I</t>
  </si>
  <si>
    <t>FY24 spread</t>
  </si>
  <si>
    <t>FY23 per FS Excel</t>
  </si>
  <si>
    <t>FY25 spread</t>
  </si>
  <si>
    <t>FY24 per FS Excel</t>
  </si>
  <si>
    <t>Diff FY23</t>
  </si>
  <si>
    <t>FY25 per FS Excel</t>
  </si>
  <si>
    <t>Diff FY24</t>
  </si>
  <si>
    <t>Diff FY25</t>
  </si>
  <si>
    <t>Note</t>
  </si>
  <si>
    <t>Audited FS labels carry the note reference (Note 8 in FY23-FY24, Note 15 in FY25)</t>
  </si>
  <si>
    <t>FS Excel label omits '(incl. construction)'; figures agree</t>
  </si>
  <si>
    <t>FY23 audited FS shows the line blank; FS Excel shows 0.0</t>
  </si>
  <si>
    <t>Tie-out checks (US$ millions)</t>
  </si>
  <si>
    <t>Each row holds the reported figure, the recomputed or second-source figure and the difference; status reads 'Ties' when every difference rounds to zero at one decimal.</t>
  </si>
  <si>
    <t>Check</t>
  </si>
  <si>
    <t>SUBTOTALS FOOT</t>
  </si>
  <si>
    <t>BALANCE SHEET BALANCES</t>
  </si>
  <si>
    <t>Total assets = total liabilities and members' equity</t>
  </si>
  <si>
    <t>CASH AND CROSS-STATEMENT TIES</t>
  </si>
  <si>
    <t>Cash flow closing cash = balance sheet cash</t>
  </si>
  <si>
    <t>Cash flow opening cash = prior-year balance sheet cash</t>
  </si>
  <si>
    <t>Cash flow net income = income statement net income</t>
  </si>
  <si>
    <t/>
  </si>
  <si>
    <t>Members' equity roll-forward (prior equity + net income + distributions)</t>
  </si>
  <si>
    <t>MAPPING COMPLETENESS</t>
  </si>
  <si>
    <t>Mapped income statement lines = reported net income</t>
  </si>
  <si>
    <t>Mapped asset lines = reported total assets</t>
  </si>
  <si>
    <t>Mapped liability and equity lines = reported total</t>
  </si>
  <si>
    <t>Mapped cash flow lines = reported closing cash</t>
  </si>
  <si>
    <t>EACH YEAR VS NEXT YEAR'S COMPARATIVES (sum of absolute values; diff = sum of absolute line differences)</t>
  </si>
  <si>
    <t>FY24 per 2.02 vs FY24 comparative column in 2.03, all 61 lines</t>
  </si>
  <si>
    <t>FY23 per 2.01 vs FY23 column of 2.03 Schedule I (10 lines)</t>
  </si>
  <si>
    <t>FY23 closing members' equity vs 2.03 equity statement opening</t>
  </si>
  <si>
    <t>AUDITED FS VS FS EXCEL (2.04) AND SIGNED COPIES (sum of absolute values; diff = sum of absolute line differences)</t>
  </si>
  <si>
    <t>Audited FS vs FS Excel, all 61 lines</t>
  </si>
  <si>
    <t>Signed copies (2.10-2.12) vs vF, five key lines</t>
  </si>
  <si>
    <t>Checks that tie</t>
  </si>
  <si>
    <t>Checks that do not tie</t>
  </si>
  <si>
    <t>Reported FY23</t>
  </si>
  <si>
    <t>Reported FY24</t>
  </si>
  <si>
    <t>Reported FY25</t>
  </si>
  <si>
    <t/>
  </si>
  <si>
    <t/>
  </si>
  <si>
    <t/>
  </si>
  <si>
    <t>Status</t>
  </si>
  <si>
    <t>Basis</t>
  </si>
  <si>
    <t>Four revenue lines</t>
  </si>
  <si>
    <t>Total revenue less three property cost lines</t>
  </si>
  <si>
    <t>NOI plus five lines below NOI</t>
  </si>
  <si>
    <t>Cash, receivables, prepaids</t>
  </si>
  <si>
    <t>Gross less accumulated depreciation</t>
  </si>
  <si>
    <t>Current assets, net PP&amp;E and four non-current lines</t>
  </si>
  <si>
    <t>Eight liability lines</t>
  </si>
  <si>
    <t>Total liabilities plus members' equity</t>
  </si>
  <si>
    <t>Net income, five non-cash lines, five working capital lines</t>
  </si>
  <si>
    <t>Capex and leasing costs paid</t>
  </si>
  <si>
    <t>Four financing lines</t>
  </si>
  <si>
    <t>Operating, investing and financing totals</t>
  </si>
  <si>
    <t>Opening cash plus net increase</t>
  </si>
  <si>
    <t>Both sides as reported</t>
  </si>
  <si>
    <t>CF cash at end vs BS cash and cash equivalents</t>
  </si>
  <si>
    <t>FY23 opening cash (52.0) has no FY22 balance sheet in the room to tie to</t>
  </si>
  <si>
    <t>CF first line vs IS bottom line</t>
  </si>
  <si>
    <t>Debt issuance cost amortization sits in interest expense</t>
  </si>
  <si>
    <t>No FY22 equity in the room for FY23</t>
  </si>
  <si>
    <t>Every reported line carries one code</t>
  </si>
  <si>
    <t>Codes 1000-1900</t>
  </si>
  <si>
    <t>Codes 2000-3000</t>
  </si>
  <si>
    <t>Codes CF100-CF900</t>
  </si>
  <si>
    <t>Line-by-line on Recon; 2.03 auditor confirms comparatives consistent (p.3)</t>
  </si>
  <si>
    <t>2.02 presents no FY23 comparatives, so FY23 is tied to 2.03 Schedule I, FY24 opening cash and the equity statement</t>
  </si>
  <si>
    <t>2.03 p.6</t>
  </si>
  <si>
    <t>Labels differ on one line (AP and accrued liabilities); FY23 construction facility draws blank in PDF, 0.0 in Excel</t>
  </si>
  <si>
    <t>Read off the scanned signed pages</t>
  </si>
  <si>
    <t>Ironvale audited financial statements spread, FY23-FY25: summary (US$ millions)</t>
  </si>
  <si>
    <t>TAKEAWAYS</t>
  </si>
  <si>
    <t>No restatement: the FY25 FS (2.03) carries all 61 FY24 lines unchanged and its auditor's report states the comparatives are consistent (2.03 p.3); FY23 ties to 2.03 Schedule I (p.16) and the equity statement (p.6).</t>
  </si>
  <si>
    <t>The consolidated FS Excel (2.04) agrees with the audited FS on every figure; differences are presentation only: the AP line drops '(incl. construction)' and FY23 construction facility draws are blank in 2.01 but 0.0 in the Excel.</t>
  </si>
  <si>
    <t>Not testable from the room: FY23 opening cash of 52.0 and FY23 opening equity (no FY22 balance sheet). 2.01 and 2.02 present one year only, so FY23 ties forward only through 2.03 Schedule I, FY24 opening cash and the equity statement.</t>
  </si>
  <si>
    <t>The signed copies (2.10-2.12) carry the same figures; the signed FY25 auditor's report omits the sentence on comparatives being consistent (wording only, no figure affected).</t>
  </si>
  <si>
    <t>KEY FIGURES, AS REPORTED</t>
  </si>
  <si>
    <t>NOI margin</t>
  </si>
  <si>
    <t>TIE-OUT STATUS BY GROUP</t>
  </si>
  <si>
    <t>Check group</t>
  </si>
  <si>
    <t>Subtotals foot</t>
  </si>
  <si>
    <t>Balance sheet balances</t>
  </si>
  <si>
    <t>Cash and cross-statement ties</t>
  </si>
  <si>
    <t>Mapping completeness</t>
  </si>
  <si>
    <t>Each year vs next year's comparatives</t>
  </si>
  <si>
    <t>Audited FS vs FS Excel and signed copies</t>
  </si>
  <si>
    <t>Total</t>
  </si>
  <si>
    <t>Checks</t>
  </si>
  <si>
    <t>Tie</t>
  </si>
  <si>
    <t>Do not tie</t>
  </si>
  <si>
    <t>Source</t>
  </si>
  <si>
    <t>2.01 p.1; 2.02 p.1; 2.03 p.4</t>
  </si>
  <si>
    <t>NOI / total revenue</t>
  </si>
  <si>
    <t>2.01 p.2; 2.02 p.2; 2.03 p.5</t>
  </si>
  <si>
    <t>2.01 p.2; 2.02 p.2; 2.03 p.7</t>
  </si>
  <si>
    <t>Where</t>
  </si>
  <si>
    <t>Checks rows 8-20</t>
  </si>
  <si>
    <t>Checks rows 23-23</t>
  </si>
  <si>
    <t>Checks rows 26-30</t>
  </si>
  <si>
    <t>Checks rows 33-36</t>
  </si>
  <si>
    <t>Checks rows 39-41</t>
  </si>
  <si>
    <t>Checks rows 44-45</t>
  </si>
  <si>
    <t>Recomputed or 2nd source FY23</t>
  </si>
  <si>
    <t>Recomputed or 2nd source FY24</t>
  </si>
  <si>
    <t>Recomputed or 2nd source FY25</t>
  </si>
  <si>
    <t>IS D&amp;A = CF depreciation + leasing cost amortization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</si>
</sst>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FY&quot;yy"/>
    <numFmt numFmtId="165" formatCode="#,##0.0_);(#,##0.0);&quot;-&quot;_)"/>
    <numFmt numFmtId="166" formatCode="0.0%"/>
  </numFmts>
  <fonts count="17">
    <font>
      <sz val="10"/>
      <color rgb="FF000000"/>
      <name val="Arial"/>
      <family val="2"/>
    </font>
    <font>
      <b/>
      <sz val="10"/>
      <color rgb="FF000000"/>
      <name val="Arial"/>
      <family val="2"/>
    </font>
    <font>
      <b/>
      <sz val="12"/>
      <color rgb="FF000000"/>
      <name val="Arial"/>
      <family val="2"/>
    </font>
    <font>
      <i/>
      <sz val="10"/>
      <color rgb="FF000000"/>
      <name val="Arial"/>
      <family val="2"/>
    </font>
    <font>
      <i/>
      <sz val="10"/>
      <color rgb="FF646464"/>
      <name val="Arial"/>
      <family val="2"/>
    </font>
    <font>
      <i/>
      <sz val="9"/>
      <color rgb="FF646464"/>
      <name val="Arial"/>
      <family val="2"/>
    </font>
    <font>
      <sz val="10"/>
      <color rgb="FFFFFFFF"/>
      <name val="Arial"/>
      <family val="2"/>
    </font>
    <font>
      <b/>
      <sz val="10"/>
      <color rgb="FFFFFFFF"/>
      <name val="Arial"/>
      <family val="2"/>
    </font>
    <font>
      <sz val="10"/>
      <color rgb="FF0000FF"/>
      <name val="Arial"/>
      <family val="2"/>
    </font>
    <font>
      <b/>
      <sz val="10"/>
      <color rgb="FF0000FF"/>
      <name val="Arial"/>
      <family val="2"/>
    </font>
    <font>
      <b/>
      <i/>
      <sz val="10"/>
      <color rgb="FF000000"/>
      <name val="Arial"/>
      <family val="2"/>
    </font>
    <font>
      <b/>
      <i/>
      <sz val="10"/>
      <color rgb="FF646464"/>
      <name val="Arial"/>
      <family val="2"/>
    </font>
    <font>
      <b/>
      <i/>
      <sz val="9"/>
      <color rgb="FF646464"/>
      <name val="Arial"/>
      <family val="2"/>
    </font>
    <font>
      <b/>
      <i/>
      <sz val="10"/>
      <color rgb="FFFFFFFF"/>
      <name val="Arial"/>
      <family val="2"/>
    </font>
    <font>
      <sz val="10"/>
      <color rgb="FF008000"/>
      <name val="Arial"/>
      <family val="2"/>
    </font>
    <font>
      <b/>
      <sz val="10"/>
      <color rgb="FF008000"/>
      <name val="Arial"/>
      <family val="2"/>
    </font>
    <font>
      <b/>
      <i/>
      <sz val="9"/>
      <color rgb="FFFFFFFF"/>
      <name val="Arial"/>
      <family val="2"/>
    </font>
  </fonts>
  <fills count="3">
    <fill>
      <patternFill patternType="none"/>
    </fill>
    <fill>
      <patternFill patternType="gray125"/>
    </fill>
    <fill>
      <patternFill patternType="solid">
        <fgColor rgb="FF002060"/>
        <bgColor indexed="64"/>
      </patternFill>
    </fill>
  </fills>
  <borders count="3">
    <border>
      <left/>
      <right/>
      <top/>
      <bottom/>
      <diagonal/>
    </border>
    <border>
      <left/>
      <right/>
      <top style="thin"/>
      <bottom/>
      <diagonal/>
    </border>
    <border>
      <left/>
      <right/>
      <top style="thin"/>
      <bottom style="thin"/>
      <diagonal/>
    </border>
  </borders>
  <cellStyleXfs count="1">
    <xf borderId="0" fillId="0" fontId="0" numFmtId="0" applyAlignment="1" applyFont="1" applyFill="1"/>
  </cellStyleXfs>
  <cellXfs count="48">
    <xf xfId="0" borderId="0" fillId="0" fontId="0" numFmtId="0"/>
    <xf xfId="0" borderId="0" fillId="0" fontId="1" numFmtId="0" applyFont="1"/>
    <xf xfId="0" borderId="0" fillId="0" fontId="2" numFmtId="0" applyFont="1"/>
    <xf xfId="0" borderId="0" fillId="0" fontId="3" numFmtId="0" applyFont="1"/>
    <xf xfId="0" borderId="0" fillId="0" fontId="4" numFmtId="0" applyFont="1"/>
    <xf xfId="0" borderId="0" fillId="0" fontId="5" numFmtId="0" applyFont="1"/>
    <xf xfId="0" borderId="2" fillId="0" fontId="1" numFmtId="0" applyAlignment="1" applyFont="1">
      <alignment wrapText="1" vertical="bottom"/>
    </xf>
    <xf xfId="0" borderId="2" fillId="0" fontId="1" numFmtId="164" applyAlignment="1" applyFont="1">
      <alignment wrapText="1" horizontal="center" vertical="bottom"/>
    </xf>
    <xf xfId="0" borderId="2" fillId="0" fontId="1" numFmtId="0" applyAlignment="1" applyFont="1">
      <alignment wrapText="1" horizontal="center" vertical="bottom"/>
    </xf>
    <xf xfId="0" borderId="0" fillId="2" fontId="7" numFmtId="0" applyFont="1" applyFill="1"/>
    <xf xfId="0" borderId="0" fillId="0" fontId="0" numFmtId="165"/>
    <xf xfId="0" borderId="0" fillId="0" fontId="8" numFmtId="165" applyFont="1"/>
    <xf xfId="0" borderId="0" fillId="0" fontId="9" numFmtId="165" applyFont="1"/>
    <xf xfId="0" borderId="1" fillId="0" fontId="1" numFmtId="0" applyFont="1"/>
    <xf xfId="0" borderId="1" fillId="0" fontId="9" numFmtId="165" applyFont="1"/>
    <xf xfId="0" borderId="0" fillId="0" fontId="0" numFmtId="0" applyAlignment="1"/>
    <xf xfId="0" borderId="1" fillId="0" fontId="1" numFmtId="0" applyAlignment="1" applyFont="1"/>
    <xf xfId="0" borderId="0" fillId="0" fontId="0" numFmtId="0" quotePrefix="1" applyAlignment="1">
      <alignment horizontal="center"/>
    </xf>
    <xf xfId="0" borderId="1" fillId="0" fontId="1" numFmtId="0" applyAlignment="1" applyFont="1">
      <alignment horizontal="center"/>
    </xf>
    <xf xfId="0" borderId="1" fillId="0" fontId="12" numFmtId="0" applyFont="1"/>
    <xf xfId="0" borderId="0" fillId="0" fontId="10" numFmtId="0" applyAlignment="1" applyFont="1"/>
    <xf xfId="0" borderId="0" fillId="0" fontId="0" numFmtId="0" applyAlignment="1">
      <alignment horizontal="center"/>
    </xf>
    <xf xfId="0" borderId="0" fillId="2" fontId="7" numFmtId="165" applyFont="1" applyFill="1"/>
    <xf xfId="0" borderId="0" fillId="0" fontId="1" numFmtId="165" applyFont="1"/>
    <xf xfId="0" borderId="1" fillId="0" fontId="1" numFmtId="165" applyFont="1"/>
    <xf xfId="0" borderId="0" fillId="0" fontId="0" numFmtId="0" quotePrefix="1" applyAlignment="1">
      <alignment horizontal="left"/>
    </xf>
    <xf xfId="0" borderId="1" fillId="0" fontId="1" numFmtId="0" applyAlignment="1" applyFont="1">
      <alignment horizontal="left"/>
    </xf>
    <xf xfId="0" borderId="0" fillId="0" fontId="0" numFmtId="0" applyAlignment="1">
      <alignment horizontal="left"/>
    </xf>
    <xf xfId="0" borderId="0" fillId="2" fontId="7" numFmtId="0" applyAlignment="1" applyFont="1" applyFill="1">
      <alignment horizontal="left"/>
    </xf>
    <xf xfId="0" borderId="0" fillId="2" fontId="12" numFmtId="0" applyFont="1" applyFill="1"/>
    <xf xfId="0" borderId="0" fillId="0" fontId="14" numFmtId="165" applyFont="1"/>
    <xf xfId="0" borderId="0" fillId="2" fontId="15" numFmtId="165" applyFont="1" applyFill="1"/>
    <xf xfId="0" borderId="0" fillId="2" fontId="1" numFmtId="165" applyFont="1" applyFill="1"/>
    <xf xfId="0" borderId="0" fillId="2" fontId="7" numFmtId="0" applyAlignment="1" applyFont="1" applyFill="1">
      <alignment horizontal="center"/>
    </xf>
    <xf xfId="0" borderId="0" fillId="0" fontId="1" numFmtId="0" applyAlignment="1" applyFont="1">
      <alignment horizontal="center"/>
    </xf>
    <xf xfId="0" borderId="1" fillId="0" fontId="1" numFmtId="1" applyFont="1"/>
    <xf xfId="0" borderId="0" fillId="0" fontId="0" numFmtId="1"/>
    <xf xfId="0" borderId="0" fillId="2" fontId="7" numFmtId="0" applyAlignment="1" applyFont="1" applyFill="1">
      <alignment wrapText="1"/>
    </xf>
    <xf xfId="0" borderId="0" fillId="0" fontId="0" numFmtId="0" applyAlignment="1">
      <alignment wrapText="1"/>
    </xf>
    <xf xfId="0" borderId="0" fillId="0" fontId="14" numFmtId="0" applyFont="1"/>
    <xf xfId="0" borderId="0" fillId="0" fontId="15" numFmtId="0" applyFont="1"/>
    <xf xfId="0" borderId="0" fillId="0" fontId="15" numFmtId="165" applyFont="1"/>
    <xf xfId="0" borderId="0" fillId="0" fontId="12" numFmtId="0" applyFont="1"/>
    <xf xfId="0" borderId="0" fillId="0" fontId="0" numFmtId="0" applyAlignment="1">
      <alignment wrapText="1" vertical="top"/>
    </xf>
    <xf xfId="0" borderId="0" fillId="0" fontId="1" numFmtId="0" applyAlignment="1" applyFont="1">
      <alignment wrapText="1" vertical="top"/>
    </xf>
    <xf xfId="0" borderId="0" fillId="0" fontId="3" numFmtId="166" applyFont="1"/>
    <xf xfId="0" borderId="0" fillId="0" fontId="14" numFmtId="1" applyFont="1"/>
    <xf xfId="0" borderId="0" fillId="2" fontId="16" numFmtId="0" applyFont="1" applyFill="1"/>
  </cellXfs>
  <cellStyles count="1">
    <cellStyle xfId="0" name="normal" builtinId="0"/>
  </cellStyles>
  <dxfs count="2">
    <dxf>
      <font>
        <color rgb="FF2E7D32"/>
      </font>
      <fill>
        <patternFill>
          <bgColor rgb="FFE8F5E9"/>
        </patternFill>
      </fill>
    </dxf>
    <dxf>
      <font>
        <color rgb="FFC0392B"/>
      </font>
      <fill>
        <patternFill>
          <bgColor rgb="FFFDECEA"/>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comments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commentsDrawing4.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comments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2"/>
  <sheetViews>
    <sheetView showGridLines="0" tabSelected="1" workbookViewId="0">
      <selection activeCell="A1" sqref="A1"/>
    </sheetView>
  </sheetViews>
  <cols>
    <col min="1" max="1" width="2.21875" customWidth="1"/>
    <col min="2" max="2" width="57.07421875" customWidth="1"/>
    <col min="3" max="5" width="13.21875" customWidth="1"/>
    <col min="6" max="6" width="43.7890625" customWidth="1"/>
  </cols>
  <sheetData>
    <row r="2">
      <c r="B2" t="s" s="2">
        <v>299</v>
      </c>
    </row>
    <row r="3">
      <c r="B3" t="s" s="4">
        <v>1</v>
      </c>
    </row>
    <row r="4">
      <c r="B4" s="5"/>
    </row>
    <row r="5">
      <c r="B5" t="s" s="9">
        <v>300</v>
      </c>
      <c r="C5" s="9"/>
      <c r="D5" s="9"/>
      <c r="E5" s="9"/>
      <c r="F5" s="9"/>
    </row>
    <row r="6" ht="28" customHeight="1">
      <c r="B6" t="str" s="44">
        <f>"All "&amp;Checks!C47&amp;" tie-out checks pass ("&amp;Checks!C48&amp;" exceptions): the balance sheet balances, cash ties across statements, every subtotal foots and each year ties to the next year's figures."</f>
        <v>All 28 tie-out checks pass (0 exceptions): the balance sheet balances, cash ties across statements, every subtotal foots and each year ties to the next year's figures.</v>
      </c>
    </row>
    <row r="7" ht="28" customHeight="1">
      <c r="B7" t="s" s="43">
        <v>301</v>
      </c>
    </row>
    <row r="8" ht="28" customHeight="1">
      <c r="B8" t="s" s="43">
        <v>302</v>
      </c>
    </row>
    <row r="9" ht="28" customHeight="1">
      <c r="B9" t="s" s="43">
        <v>303</v>
      </c>
    </row>
    <row r="10" ht="28" customHeight="1">
      <c r="B10" t="s" s="43">
        <v>304</v>
      </c>
    </row>
    <row r="12">
      <c r="B12" t="s" s="9">
        <v>305</v>
      </c>
      <c r="C12" s="9"/>
      <c r="D12" s="9"/>
      <c r="E12" s="9"/>
      <c r="F12" s="9"/>
    </row>
    <row r="13">
      <c r="B13" t="s" s="6">
        <v>185</v>
      </c>
      <c r="C13" s="7">
        <v>45291</v>
      </c>
      <c r="D13" s="7">
        <v>45657</v>
      </c>
      <c r="E13" s="7">
        <v>46022</v>
      </c>
      <c r="F13" t="s" s="6">
        <v>319</v>
      </c>
    </row>
    <row r="14">
      <c r="B14" t="s" s="1">
        <v>9</v>
      </c>
      <c r="C14" s="41">
        <f>IS!C12</f>
        <v>268</v>
      </c>
      <c r="D14" s="41">
        <f>IS!D12</f>
        <v>332</v>
      </c>
      <c r="E14" s="41">
        <f>IS!E12</f>
        <v>412</v>
      </c>
      <c r="F14" t="s" s="5">
        <v>320</v>
      </c>
    </row>
    <row r="15">
      <c r="B15" t="s" s="1">
        <v>13</v>
      </c>
      <c r="C15" s="41">
        <f>IS!C16</f>
        <v>156</v>
      </c>
      <c r="D15" s="41">
        <f>IS!D16</f>
        <v>196</v>
      </c>
      <c r="E15" s="41">
        <f>IS!E16</f>
        <v>246.6</v>
      </c>
      <c r="F15" t="s" s="5">
        <v>320</v>
      </c>
    </row>
    <row r="16">
      <c r="B16" t="s" s="3">
        <v>306</v>
      </c>
      <c r="C16" s="45">
        <f>C15/C14</f>
        <v>0.582089552238806</v>
      </c>
      <c r="D16" s="45">
        <f>D15/D14</f>
        <v>0.5903614457831325</v>
      </c>
      <c r="E16" s="45">
        <f>E15/E14</f>
        <v>0.5985436893203884</v>
      </c>
      <c r="F16" t="s" s="5">
        <v>321</v>
      </c>
    </row>
    <row r="17">
      <c r="B17" t="s" s="1">
        <v>19</v>
      </c>
      <c r="C17" s="41">
        <f>IS!C22</f>
        <v>-16.4</v>
      </c>
      <c r="D17" s="41">
        <f>IS!D22</f>
        <v>-8.9</v>
      </c>
      <c r="E17" s="41">
        <f>IS!E22</f>
        <v>-2.1</v>
      </c>
      <c r="F17" t="s" s="5">
        <v>320</v>
      </c>
    </row>
    <row r="18">
      <c r="B18" t="s">
        <v>65</v>
      </c>
      <c r="C18" s="30">
        <f>BS!C20</f>
        <v>1632.1</v>
      </c>
      <c r="D18" s="30">
        <f>BS!D20</f>
        <v>1902.3</v>
      </c>
      <c r="E18" s="30">
        <f>BS!E20</f>
        <v>2200.6</v>
      </c>
      <c r="F18" t="s" s="5">
        <v>322</v>
      </c>
    </row>
    <row r="19">
      <c r="B19" t="s">
        <v>76</v>
      </c>
      <c r="C19" s="30">
        <f>BS!C31</f>
        <v>695.3</v>
      </c>
      <c r="D19" s="30">
        <f>BS!D31</f>
        <v>667</v>
      </c>
      <c r="E19" s="30">
        <f>BS!E31</f>
        <v>485.7</v>
      </c>
      <c r="F19" t="s" s="5">
        <v>322</v>
      </c>
    </row>
    <row r="20">
      <c r="B20" t="s">
        <v>125</v>
      </c>
      <c r="C20" s="30">
        <f>CF!C21</f>
        <v>69.7</v>
      </c>
      <c r="D20" s="30">
        <f>CF!D21</f>
        <v>110</v>
      </c>
      <c r="E20" s="30">
        <f>CF!E21</f>
        <v>137.7</v>
      </c>
      <c r="F20" t="s" s="5">
        <v>323</v>
      </c>
    </row>
    <row r="21">
      <c r="B21" t="s">
        <v>127</v>
      </c>
      <c r="C21" s="30">
        <f>CF!C23</f>
        <v>-202</v>
      </c>
      <c r="D21" s="30">
        <f>CF!D23</f>
        <v>-342</v>
      </c>
      <c r="E21" s="30">
        <f>CF!E23</f>
        <v>-383</v>
      </c>
      <c r="F21" t="s" s="5">
        <v>323</v>
      </c>
    </row>
    <row r="22">
      <c r="B22" t="s">
        <v>134</v>
      </c>
      <c r="C22" s="30">
        <f>CF!C30</f>
        <v>-1.5</v>
      </c>
      <c r="D22" s="30">
        <f>CF!D30</f>
        <v>-19.4</v>
      </c>
      <c r="E22" s="30">
        <f>CF!E30</f>
        <v>-179.2</v>
      </c>
      <c r="F22" t="s" s="5">
        <v>323</v>
      </c>
    </row>
    <row r="24">
      <c r="B24" t="s" s="9">
        <v>307</v>
      </c>
      <c r="C24" s="9"/>
      <c r="D24" s="9"/>
      <c r="E24" s="9"/>
      <c r="F24" s="9"/>
    </row>
    <row r="25">
      <c r="B25" t="s" s="6">
        <v>308</v>
      </c>
      <c r="C25" t="s" s="8">
        <v>316</v>
      </c>
      <c r="D25" t="s" s="8">
        <v>317</v>
      </c>
      <c r="E25" t="s" s="8">
        <v>318</v>
      </c>
      <c r="F25" t="s" s="6">
        <v>324</v>
      </c>
    </row>
    <row r="26">
      <c r="B26" t="s">
        <v>309</v>
      </c>
      <c r="C26" s="46">
        <f>COUNTA(Checks!L8:L20)</f>
        <v>13</v>
      </c>
      <c r="D26" s="46">
        <f>COUNTIF(Checks!L8:L20,"Ties")</f>
        <v>13</v>
      </c>
      <c r="E26" s="46">
        <f>COUNTIF(Checks!L8:L20,"Does not tie")</f>
        <v>0</v>
      </c>
      <c r="F26" t="s" s="5">
        <v>325</v>
      </c>
    </row>
    <row r="27">
      <c r="B27" t="s">
        <v>310</v>
      </c>
      <c r="C27" s="46">
        <f>COUNTA(Checks!L23:L23)</f>
        <v>1</v>
      </c>
      <c r="D27" s="46">
        <f>COUNTIF(Checks!L23:L23,"Ties")</f>
        <v>1</v>
      </c>
      <c r="E27" s="46">
        <f>COUNTIF(Checks!L23:L23,"Does not tie")</f>
        <v>0</v>
      </c>
      <c r="F27" t="s" s="5">
        <v>326</v>
      </c>
    </row>
    <row r="28">
      <c r="B28" t="s">
        <v>311</v>
      </c>
      <c r="C28" s="46">
        <f>COUNTA(Checks!L26:L30)</f>
        <v>5</v>
      </c>
      <c r="D28" s="46">
        <f>COUNTIF(Checks!L26:L30,"Ties")</f>
        <v>5</v>
      </c>
      <c r="E28" s="46">
        <f>COUNTIF(Checks!L26:L30,"Does not tie")</f>
        <v>0</v>
      </c>
      <c r="F28" t="s" s="5">
        <v>327</v>
      </c>
    </row>
    <row r="29">
      <c r="B29" t="s">
        <v>312</v>
      </c>
      <c r="C29" s="46">
        <f>COUNTA(Checks!L33:L36)</f>
        <v>4</v>
      </c>
      <c r="D29" s="46">
        <f>COUNTIF(Checks!L33:L36,"Ties")</f>
        <v>4</v>
      </c>
      <c r="E29" s="46">
        <f>COUNTIF(Checks!L33:L36,"Does not tie")</f>
        <v>0</v>
      </c>
      <c r="F29" t="s" s="5">
        <v>328</v>
      </c>
    </row>
    <row r="30">
      <c r="B30" t="s">
        <v>313</v>
      </c>
      <c r="C30" s="46">
        <f>COUNTA(Checks!L39:L41)</f>
        <v>3</v>
      </c>
      <c r="D30" s="46">
        <f>COUNTIF(Checks!L39:L41,"Ties")</f>
        <v>3</v>
      </c>
      <c r="E30" s="46">
        <f>COUNTIF(Checks!L39:L41,"Does not tie")</f>
        <v>0</v>
      </c>
      <c r="F30" t="s" s="5">
        <v>329</v>
      </c>
    </row>
    <row r="31">
      <c r="B31" t="s">
        <v>314</v>
      </c>
      <c r="C31" s="46">
        <f>COUNTA(Checks!L44:L45)</f>
        <v>2</v>
      </c>
      <c r="D31" s="46">
        <f>COUNTIF(Checks!L44:L45,"Ties")</f>
        <v>2</v>
      </c>
      <c r="E31" s="46">
        <f>COUNTIF(Checks!L44:L45,"Does not tie")</f>
        <v>0</v>
      </c>
      <c r="F31" t="s" s="5">
        <v>330</v>
      </c>
    </row>
    <row r="32">
      <c r="B32" t="s" s="13">
        <v>315</v>
      </c>
      <c r="C32" s="35">
        <f>SUM(C26:C31)</f>
        <v>28</v>
      </c>
      <c r="D32" s="35">
        <f>SUM(D26:D31)</f>
        <v>28</v>
      </c>
      <c r="E32" s="35">
        <f>SUM(E26:E31)</f>
        <v>0</v>
      </c>
      <c r="F32" s="13"/>
    </row>
  </sheetData>
  <mergeCells count="5">
    <mergeCell ref="B6:F6"/>
    <mergeCell ref="B7:F7"/>
    <mergeCell ref="B8:F8"/>
    <mergeCell ref="B9:F9"/>
    <mergeCell ref="B10: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2"/>
  <sheetViews>
    <sheetView showGridLines="0" workbookViewId="0">
      <pane ySplit="6" topLeftCell="A7" activePane="bottomLeft" state="frozen"/>
      <selection pane="bottomLeft" activeCell="A1" sqref="A1"/>
    </sheetView>
  </sheetViews>
  <cols>
    <col min="1" max="1" width="2.21875" customWidth="1"/>
    <col min="2" max="2" width="62.7890625" customWidth="1"/>
    <col min="3" max="5" width="11.7890625" customWidth="1"/>
    <col min="6" max="6" width="11.359375" customWidth="1"/>
    <col min="7" max="7" width="41.7890625" customWidth="1"/>
    <col min="8" max="10" width="28.50390625" customWidth="1"/>
  </cols>
  <sheetData>
    <row r="2">
      <c r="B2" t="s" s="2">
        <v>0</v>
      </c>
    </row>
    <row r="3">
      <c r="B3" t="s" s="4">
        <v>1</v>
      </c>
    </row>
    <row r="4">
      <c r="B4" t="s" s="5">
        <v>2</v>
      </c>
    </row>
    <row r="6">
      <c r="B6" t="s" s="6">
        <v>3</v>
      </c>
      <c r="C6" s="7">
        <v>45291</v>
      </c>
      <c r="D6" s="7">
        <v>45657</v>
      </c>
      <c r="E6" s="7">
        <v>46022</v>
      </c>
      <c r="F6" t="s" s="8">
        <v>20</v>
      </c>
      <c r="G6" t="s" s="6">
        <v>34</v>
      </c>
      <c r="H6" t="s" s="6">
        <v>45</v>
      </c>
      <c r="I6" t="s" s="6">
        <v>47</v>
      </c>
      <c r="J6" t="s" s="6">
        <v>49</v>
      </c>
    </row>
    <row r="7">
      <c r="B7" t="s" s="9">
        <v>4</v>
      </c>
      <c r="C7" s="9"/>
      <c r="D7" s="9"/>
      <c r="E7" s="9"/>
      <c r="F7" s="9"/>
      <c r="G7" s="9"/>
      <c r="H7" s="9"/>
      <c r="I7" s="9"/>
      <c r="J7" s="9"/>
    </row>
    <row r="8">
      <c r="B8" t="s" s="15">
        <v>5</v>
      </c>
      <c r="C8" s="11">
        <v>199.4</v>
      </c>
      <c r="D8" s="11">
        <v>246.9</v>
      </c>
      <c r="E8" s="11">
        <v>305</v>
      </c>
      <c r="F8" t="s" s="17">
        <v>21</v>
      </c>
      <c r="G8" t="s">
        <v>35</v>
      </c>
      <c r="H8" t="s" s="5">
        <v>46</v>
      </c>
      <c r="I8" t="s" s="5">
        <v>48</v>
      </c>
      <c r="J8" t="s" s="5">
        <v>50</v>
      </c>
    </row>
    <row r="9">
      <c r="B9" t="s" s="15">
        <v>6</v>
      </c>
      <c r="C9" s="11">
        <v>55.8</v>
      </c>
      <c r="D9" s="11">
        <v>68.7</v>
      </c>
      <c r="E9" s="11">
        <v>84.2</v>
      </c>
      <c r="F9" t="s" s="17">
        <v>22</v>
      </c>
      <c r="G9" t="s">
        <v>36</v>
      </c>
      <c r="H9" t="s" s="5">
        <v>46</v>
      </c>
      <c r="I9" t="s" s="5">
        <v>48</v>
      </c>
      <c r="J9" t="s" s="5">
        <v>50</v>
      </c>
    </row>
    <row r="10">
      <c r="B10" t="s" s="15">
        <v>7</v>
      </c>
      <c r="C10" s="11">
        <v>9.1</v>
      </c>
      <c r="D10" s="11">
        <v>11.9</v>
      </c>
      <c r="E10" s="11">
        <v>14.6</v>
      </c>
      <c r="F10" t="s" s="17">
        <v>23</v>
      </c>
      <c r="G10" t="s">
        <v>37</v>
      </c>
      <c r="H10" t="s" s="5">
        <v>46</v>
      </c>
      <c r="I10" t="s" s="5">
        <v>48</v>
      </c>
      <c r="J10" t="s" s="5">
        <v>50</v>
      </c>
    </row>
    <row r="11">
      <c r="B11" t="s" s="15">
        <v>8</v>
      </c>
      <c r="C11" s="11">
        <v>3.7</v>
      </c>
      <c r="D11" s="11">
        <v>4.5</v>
      </c>
      <c r="E11" s="11">
        <v>8.2</v>
      </c>
      <c r="F11" t="s" s="17">
        <v>24</v>
      </c>
      <c r="G11" t="s">
        <v>38</v>
      </c>
      <c r="H11" t="s" s="5">
        <v>46</v>
      </c>
      <c r="I11" t="s" s="5">
        <v>48</v>
      </c>
      <c r="J11" t="s" s="5">
        <v>50</v>
      </c>
    </row>
    <row r="12">
      <c r="B12" t="s" s="16">
        <v>9</v>
      </c>
      <c r="C12" s="14">
        <v>268</v>
      </c>
      <c r="D12" s="14">
        <v>332</v>
      </c>
      <c r="E12" s="14">
        <v>412</v>
      </c>
      <c r="F12" t="s" s="18">
        <v>25</v>
      </c>
      <c r="G12" t="s" s="13">
        <v>39</v>
      </c>
      <c r="H12" t="s" s="19">
        <v>46</v>
      </c>
      <c r="I12" t="s" s="19">
        <v>48</v>
      </c>
      <c r="J12" t="s" s="19">
        <v>50</v>
      </c>
    </row>
    <row r="13">
      <c r="B13" t="s" s="15">
        <v>10</v>
      </c>
      <c r="C13" s="11">
        <v>-98.7</v>
      </c>
      <c r="D13" s="11">
        <v>-119.5</v>
      </c>
      <c r="E13" s="11">
        <v>-145.2</v>
      </c>
      <c r="F13" t="s" s="17">
        <v>26</v>
      </c>
      <c r="G13" t="s">
        <v>40</v>
      </c>
      <c r="H13" t="s" s="5">
        <v>46</v>
      </c>
      <c r="I13" t="s" s="5">
        <v>48</v>
      </c>
      <c r="J13" t="s" s="5">
        <v>50</v>
      </c>
    </row>
    <row r="14">
      <c r="B14" t="s" s="15">
        <v>11</v>
      </c>
      <c r="C14" s="11">
        <v>-12.8</v>
      </c>
      <c r="D14" s="11">
        <v>-15.9</v>
      </c>
      <c r="E14" s="11">
        <v>-19.6</v>
      </c>
      <c r="F14" t="s" s="17">
        <v>27</v>
      </c>
      <c r="G14" t="s">
        <v>41</v>
      </c>
      <c r="H14" t="s" s="5">
        <v>46</v>
      </c>
      <c r="I14" t="s" s="5">
        <v>48</v>
      </c>
      <c r="J14" t="s" s="5">
        <v>50</v>
      </c>
    </row>
    <row r="15">
      <c r="B15" t="s" s="15">
        <v>12</v>
      </c>
      <c r="C15" s="11">
        <v>-0.5</v>
      </c>
      <c r="D15" s="11">
        <v>-0.6</v>
      </c>
      <c r="E15" s="11">
        <v>-0.6</v>
      </c>
      <c r="F15" t="s" s="17">
        <v>28</v>
      </c>
      <c r="G15" t="s">
        <v>42</v>
      </c>
      <c r="H15" t="s" s="5">
        <v>46</v>
      </c>
      <c r="I15" t="s" s="5">
        <v>48</v>
      </c>
      <c r="J15" t="s" s="5">
        <v>50</v>
      </c>
    </row>
    <row r="16">
      <c r="B16" t="s" s="16">
        <v>13</v>
      </c>
      <c r="C16" s="14">
        <v>156</v>
      </c>
      <c r="D16" s="14">
        <v>196</v>
      </c>
      <c r="E16" s="14">
        <v>246.6</v>
      </c>
      <c r="F16" t="s" s="18">
        <v>25</v>
      </c>
      <c r="G16" t="s" s="13">
        <v>39</v>
      </c>
      <c r="H16" t="s" s="19">
        <v>46</v>
      </c>
      <c r="I16" t="s" s="19">
        <v>48</v>
      </c>
      <c r="J16" t="s" s="19">
        <v>50</v>
      </c>
    </row>
    <row r="17">
      <c r="B17" t="s" s="15">
        <v>14</v>
      </c>
      <c r="C17" s="11">
        <v>-24.1</v>
      </c>
      <c r="D17" s="11">
        <v>-28.4</v>
      </c>
      <c r="E17" s="11">
        <v>-33.8</v>
      </c>
      <c r="F17" t="s" s="17">
        <v>29</v>
      </c>
      <c r="G17" t="s">
        <v>14</v>
      </c>
      <c r="H17" t="s" s="5">
        <v>46</v>
      </c>
      <c r="I17" t="s" s="5">
        <v>48</v>
      </c>
      <c r="J17" t="s" s="5">
        <v>50</v>
      </c>
    </row>
    <row r="18">
      <c r="B18" t="s" s="15">
        <v>15</v>
      </c>
      <c r="C18" s="11">
        <v>-2.9</v>
      </c>
      <c r="D18" s="11">
        <v>-1.6</v>
      </c>
      <c r="E18" s="11">
        <v>-4.8</v>
      </c>
      <c r="F18" t="s" s="17">
        <v>30</v>
      </c>
      <c r="G18" t="s">
        <v>43</v>
      </c>
      <c r="H18" t="s" s="5">
        <v>46</v>
      </c>
      <c r="I18" t="s" s="5">
        <v>48</v>
      </c>
      <c r="J18" t="s" s="5">
        <v>50</v>
      </c>
    </row>
    <row r="19">
      <c r="B19" t="s" s="15">
        <v>16</v>
      </c>
      <c r="C19" s="11">
        <v>4.3</v>
      </c>
      <c r="D19" s="11">
        <v>8.2</v>
      </c>
      <c r="E19" s="11">
        <v>11.1</v>
      </c>
      <c r="F19" t="s" s="17">
        <v>31</v>
      </c>
      <c r="G19" t="s">
        <v>44</v>
      </c>
      <c r="H19" t="s" s="5">
        <v>46</v>
      </c>
      <c r="I19" t="s" s="5">
        <v>48</v>
      </c>
      <c r="J19" t="s" s="5">
        <v>50</v>
      </c>
    </row>
    <row r="20">
      <c r="B20" t="s" s="15">
        <v>17</v>
      </c>
      <c r="C20" s="11">
        <v>-88.5</v>
      </c>
      <c r="D20" s="11">
        <v>-104.2</v>
      </c>
      <c r="E20" s="11">
        <v>-126.9</v>
      </c>
      <c r="F20" t="s" s="17">
        <v>32</v>
      </c>
      <c r="G20" t="s">
        <v>17</v>
      </c>
      <c r="H20" t="s" s="5">
        <v>46</v>
      </c>
      <c r="I20" t="s" s="5">
        <v>48</v>
      </c>
      <c r="J20" t="s" s="5">
        <v>50</v>
      </c>
    </row>
    <row r="21">
      <c r="B21" t="s" s="15">
        <v>18</v>
      </c>
      <c r="C21" s="11">
        <v>-61.2</v>
      </c>
      <c r="D21" s="11">
        <v>-78.9</v>
      </c>
      <c r="E21" s="11">
        <v>-94.3</v>
      </c>
      <c r="F21" t="s" s="17">
        <v>33</v>
      </c>
      <c r="G21" t="s">
        <v>18</v>
      </c>
      <c r="H21" t="s" s="5">
        <v>46</v>
      </c>
      <c r="I21" t="s" s="5">
        <v>48</v>
      </c>
      <c r="J21" t="s" s="5">
        <v>50</v>
      </c>
    </row>
    <row r="22">
      <c r="B22" t="s" s="16">
        <v>19</v>
      </c>
      <c r="C22" s="14">
        <v>-16.4</v>
      </c>
      <c r="D22" s="14">
        <v>-8.9</v>
      </c>
      <c r="E22" s="14">
        <v>-2.1</v>
      </c>
      <c r="F22" t="s" s="18">
        <v>25</v>
      </c>
      <c r="G22" t="s" s="13">
        <v>39</v>
      </c>
      <c r="H22" t="s" s="19">
        <v>46</v>
      </c>
      <c r="I22" t="s" s="19">
        <v>48</v>
      </c>
      <c r="J22" t="s" s="19">
        <v>50</v>
      </c>
    </row>
  </sheetData>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2"/>
  <sheetViews>
    <sheetView showGridLines="0" workbookViewId="0">
      <pane ySplit="6" topLeftCell="A7" activePane="bottomLeft" state="frozen"/>
      <selection pane="bottomLeft" activeCell="A1" sqref="A1"/>
    </sheetView>
  </sheetViews>
  <cols>
    <col min="1" max="1" width="2.21875" customWidth="1"/>
    <col min="2" max="2" width="62.7890625" customWidth="1"/>
    <col min="3" max="5" width="11.7890625" customWidth="1"/>
    <col min="6" max="6" width="11.359375" customWidth="1"/>
    <col min="7" max="7" width="41.7890625" customWidth="1"/>
    <col min="8" max="10" width="28.50390625" customWidth="1"/>
  </cols>
  <sheetData>
    <row r="2">
      <c r="B2" t="s" s="2">
        <v>51</v>
      </c>
    </row>
    <row r="3">
      <c r="B3" t="s" s="4">
        <v>1</v>
      </c>
    </row>
    <row r="4">
      <c r="B4" t="s" s="5">
        <v>2</v>
      </c>
    </row>
    <row r="6">
      <c r="B6" t="s" s="6">
        <v>3</v>
      </c>
      <c r="C6" s="7">
        <v>45291</v>
      </c>
      <c r="D6" s="7">
        <v>45657</v>
      </c>
      <c r="E6" s="7">
        <v>46022</v>
      </c>
      <c r="F6" t="s" s="8">
        <v>20</v>
      </c>
      <c r="G6" t="s" s="6">
        <v>34</v>
      </c>
      <c r="H6" t="s" s="6">
        <v>45</v>
      </c>
      <c r="I6" t="s" s="6">
        <v>47</v>
      </c>
      <c r="J6" t="s" s="6">
        <v>49</v>
      </c>
    </row>
    <row r="7">
      <c r="B7" t="s" s="9">
        <v>52</v>
      </c>
      <c r="C7" s="9"/>
      <c r="D7" s="9"/>
      <c r="E7" s="9"/>
      <c r="F7" s="9"/>
      <c r="G7" s="9"/>
      <c r="H7" s="9"/>
      <c r="I7" s="9"/>
      <c r="J7" s="9"/>
    </row>
    <row r="8">
      <c r="B8" t="s" s="20">
        <v>53</v>
      </c>
      <c r="C8" s="11"/>
      <c r="D8" s="11"/>
      <c r="E8" s="11"/>
      <c r="F8" s="21"/>
      <c r="H8" s="5"/>
      <c r="I8" s="5"/>
      <c r="J8" s="5"/>
    </row>
    <row r="9">
      <c r="B9" t="s" s="15">
        <v>54</v>
      </c>
      <c r="C9" s="11">
        <v>61</v>
      </c>
      <c r="D9" s="11">
        <v>70</v>
      </c>
      <c r="E9" s="11">
        <v>85</v>
      </c>
      <c r="F9" t="s" s="17">
        <v>78</v>
      </c>
      <c r="G9" t="s">
        <v>96</v>
      </c>
      <c r="H9" t="s" s="5">
        <v>46</v>
      </c>
      <c r="I9" t="s" s="5">
        <v>48</v>
      </c>
      <c r="J9" t="s" s="5">
        <v>111</v>
      </c>
    </row>
    <row r="10">
      <c r="B10" t="s" s="15">
        <v>55</v>
      </c>
      <c r="C10" s="11">
        <v>22.6</v>
      </c>
      <c r="D10" s="11">
        <v>27.9</v>
      </c>
      <c r="E10" s="11">
        <v>34.2</v>
      </c>
      <c r="F10" t="s" s="17">
        <v>79</v>
      </c>
      <c r="G10" t="s">
        <v>55</v>
      </c>
      <c r="H10" t="s" s="5">
        <v>109</v>
      </c>
      <c r="I10" t="s" s="5">
        <v>110</v>
      </c>
      <c r="J10" t="s" s="5">
        <v>111</v>
      </c>
    </row>
    <row r="11">
      <c r="B11" t="s" s="15">
        <v>56</v>
      </c>
      <c r="C11" s="11">
        <v>8.1</v>
      </c>
      <c r="D11" s="11">
        <v>9.8</v>
      </c>
      <c r="E11" s="11">
        <v>12.4</v>
      </c>
      <c r="F11" t="s" s="17">
        <v>80</v>
      </c>
      <c r="G11" t="s">
        <v>97</v>
      </c>
      <c r="H11" t="s" s="5">
        <v>109</v>
      </c>
      <c r="I11" t="s" s="5">
        <v>110</v>
      </c>
      <c r="J11" t="s" s="5">
        <v>111</v>
      </c>
    </row>
    <row r="12">
      <c r="B12" t="s" s="16">
        <v>57</v>
      </c>
      <c r="C12" s="14">
        <v>91.7</v>
      </c>
      <c r="D12" s="14">
        <v>107.7</v>
      </c>
      <c r="E12" s="14">
        <v>131.6</v>
      </c>
      <c r="F12" t="s" s="18">
        <v>25</v>
      </c>
      <c r="G12" t="s" s="13">
        <v>39</v>
      </c>
      <c r="H12" t="s" s="19">
        <v>109</v>
      </c>
      <c r="I12" t="s" s="19">
        <v>110</v>
      </c>
      <c r="J12" t="s" s="19">
        <v>111</v>
      </c>
    </row>
    <row r="13">
      <c r="B13" t="s" s="15">
        <v>58</v>
      </c>
      <c r="C13" s="11">
        <v>1687</v>
      </c>
      <c r="D13" s="11">
        <v>2029</v>
      </c>
      <c r="E13" s="11">
        <v>2412</v>
      </c>
      <c r="F13" t="s" s="17">
        <v>81</v>
      </c>
      <c r="G13" t="s">
        <v>98</v>
      </c>
      <c r="H13" t="s" s="5">
        <v>109</v>
      </c>
      <c r="I13" t="s" s="5">
        <v>110</v>
      </c>
      <c r="J13" t="s" s="5">
        <v>111</v>
      </c>
    </row>
    <row r="14">
      <c r="B14" t="s" s="15">
        <v>59</v>
      </c>
      <c r="C14" s="11">
        <v>-214</v>
      </c>
      <c r="D14" s="11">
        <v>-313</v>
      </c>
      <c r="E14" s="11">
        <v>-434</v>
      </c>
      <c r="F14" t="s" s="17">
        <v>82</v>
      </c>
      <c r="G14" t="s">
        <v>59</v>
      </c>
      <c r="H14" t="s" s="5">
        <v>109</v>
      </c>
      <c r="I14" t="s" s="5">
        <v>110</v>
      </c>
      <c r="J14" t="s" s="5">
        <v>111</v>
      </c>
    </row>
    <row r="15">
      <c r="B15" t="s" s="16">
        <v>60</v>
      </c>
      <c r="C15" s="14">
        <v>1473</v>
      </c>
      <c r="D15" s="14">
        <v>1716</v>
      </c>
      <c r="E15" s="14">
        <v>1978</v>
      </c>
      <c r="F15" t="s" s="18">
        <v>25</v>
      </c>
      <c r="G15" t="s" s="13">
        <v>39</v>
      </c>
      <c r="H15" t="s" s="19">
        <v>109</v>
      </c>
      <c r="I15" t="s" s="19">
        <v>110</v>
      </c>
      <c r="J15" t="s" s="19">
        <v>111</v>
      </c>
    </row>
    <row r="16">
      <c r="B16" t="s" s="15">
        <v>61</v>
      </c>
      <c r="C16" s="11">
        <v>27</v>
      </c>
      <c r="D16" s="11">
        <v>34.2</v>
      </c>
      <c r="E16" s="11">
        <v>42.6</v>
      </c>
      <c r="F16" t="s" s="17">
        <v>83</v>
      </c>
      <c r="G16" t="s">
        <v>99</v>
      </c>
      <c r="H16" t="s" s="5">
        <v>109</v>
      </c>
      <c r="I16" t="s" s="5">
        <v>110</v>
      </c>
      <c r="J16" t="s" s="5">
        <v>111</v>
      </c>
    </row>
    <row r="17">
      <c r="B17" t="s" s="15">
        <v>62</v>
      </c>
      <c r="C17" s="11">
        <v>22.9</v>
      </c>
      <c r="D17" s="11">
        <v>25.8</v>
      </c>
      <c r="E17" s="11">
        <v>28.4</v>
      </c>
      <c r="F17" t="s" s="17">
        <v>84</v>
      </c>
      <c r="G17" t="s">
        <v>62</v>
      </c>
      <c r="H17" t="s" s="5">
        <v>109</v>
      </c>
      <c r="I17" t="s" s="5">
        <v>110</v>
      </c>
      <c r="J17" t="s" s="5">
        <v>111</v>
      </c>
    </row>
    <row r="18">
      <c r="B18" t="s" s="15">
        <v>63</v>
      </c>
      <c r="C18" s="11">
        <v>8.6</v>
      </c>
      <c r="D18" s="11">
        <v>8.4</v>
      </c>
      <c r="E18" s="11">
        <v>8.2</v>
      </c>
      <c r="F18" t="s" s="17">
        <v>85</v>
      </c>
      <c r="G18" t="s">
        <v>100</v>
      </c>
      <c r="H18" t="s" s="5">
        <v>109</v>
      </c>
      <c r="I18" t="s" s="5">
        <v>110</v>
      </c>
      <c r="J18" t="s" s="5">
        <v>111</v>
      </c>
    </row>
    <row r="19">
      <c r="B19" t="s" s="15">
        <v>64</v>
      </c>
      <c r="C19" s="11">
        <v>8.9</v>
      </c>
      <c r="D19" s="11">
        <v>10.2</v>
      </c>
      <c r="E19" s="11">
        <v>11.8</v>
      </c>
      <c r="F19" t="s" s="17">
        <v>86</v>
      </c>
      <c r="G19" t="s">
        <v>101</v>
      </c>
      <c r="H19" t="s" s="5">
        <v>109</v>
      </c>
      <c r="I19" t="s" s="5">
        <v>110</v>
      </c>
      <c r="J19" t="s" s="5">
        <v>111</v>
      </c>
    </row>
    <row r="20">
      <c r="B20" t="s" s="16">
        <v>65</v>
      </c>
      <c r="C20" s="14">
        <v>1632.1</v>
      </c>
      <c r="D20" s="14">
        <v>1902.3</v>
      </c>
      <c r="E20" s="14">
        <v>2200.6</v>
      </c>
      <c r="F20" t="s" s="18">
        <v>25</v>
      </c>
      <c r="G20" t="s" s="13">
        <v>39</v>
      </c>
      <c r="H20" t="s" s="19">
        <v>109</v>
      </c>
      <c r="I20" t="s" s="19">
        <v>110</v>
      </c>
      <c r="J20" t="s" s="19">
        <v>111</v>
      </c>
    </row>
    <row r="21">
      <c r="B21" t="s" s="20">
        <v>66</v>
      </c>
      <c r="C21" s="11"/>
      <c r="D21" s="11"/>
      <c r="E21" s="11"/>
      <c r="F21" s="21"/>
      <c r="H21" s="5"/>
      <c r="I21" s="5"/>
      <c r="J21" s="5"/>
    </row>
    <row r="22">
      <c r="B22" t="s" s="15">
        <v>67</v>
      </c>
      <c r="C22" s="11">
        <v>52.4</v>
      </c>
      <c r="D22" s="11">
        <v>74</v>
      </c>
      <c r="E22" s="11">
        <v>96.3</v>
      </c>
      <c r="F22" t="s" s="17">
        <v>87</v>
      </c>
      <c r="G22" t="s">
        <v>102</v>
      </c>
      <c r="H22" t="s" s="5">
        <v>109</v>
      </c>
      <c r="I22" t="s" s="5">
        <v>110</v>
      </c>
      <c r="J22" t="s" s="5">
        <v>111</v>
      </c>
    </row>
    <row r="23">
      <c r="B23" t="s" s="15">
        <v>68</v>
      </c>
      <c r="C23" s="11">
        <v>7.6</v>
      </c>
      <c r="D23" s="11">
        <v>9.3</v>
      </c>
      <c r="E23" s="11">
        <v>11.2</v>
      </c>
      <c r="F23" t="s" s="17">
        <v>88</v>
      </c>
      <c r="G23" t="s">
        <v>103</v>
      </c>
      <c r="H23" t="s" s="5">
        <v>109</v>
      </c>
      <c r="I23" t="s" s="5">
        <v>110</v>
      </c>
      <c r="J23" t="s" s="5">
        <v>111</v>
      </c>
    </row>
    <row r="24">
      <c r="B24" t="s" s="15">
        <v>69</v>
      </c>
      <c r="C24" s="11">
        <v>12.1</v>
      </c>
      <c r="D24" s="11">
        <v>15.2</v>
      </c>
      <c r="E24" s="11">
        <v>18.6</v>
      </c>
      <c r="F24" t="s" s="17">
        <v>89</v>
      </c>
      <c r="G24" t="s">
        <v>104</v>
      </c>
      <c r="H24" t="s" s="5">
        <v>109</v>
      </c>
      <c r="I24" t="s" s="5">
        <v>110</v>
      </c>
      <c r="J24" t="s" s="5">
        <v>111</v>
      </c>
    </row>
    <row r="25">
      <c r="B25" t="s" s="15">
        <v>70</v>
      </c>
      <c r="C25" s="11">
        <v>6.8</v>
      </c>
      <c r="D25" s="11">
        <v>8</v>
      </c>
      <c r="E25" s="11">
        <v>9.4</v>
      </c>
      <c r="F25" t="s" s="17">
        <v>90</v>
      </c>
      <c r="G25" t="s">
        <v>70</v>
      </c>
      <c r="H25" t="s" s="5">
        <v>109</v>
      </c>
      <c r="I25" t="s" s="5">
        <v>110</v>
      </c>
      <c r="J25" t="s" s="5">
        <v>111</v>
      </c>
    </row>
    <row r="26">
      <c r="B26" t="s" s="15">
        <v>71</v>
      </c>
      <c r="C26" s="11">
        <v>844</v>
      </c>
      <c r="D26" s="11">
        <v>994.1</v>
      </c>
      <c r="E26" s="11">
        <v>1143.9</v>
      </c>
      <c r="F26" t="s" s="17">
        <v>91</v>
      </c>
      <c r="G26" t="s">
        <v>105</v>
      </c>
      <c r="H26" t="s" s="5">
        <v>109</v>
      </c>
      <c r="I26" t="s" s="5">
        <v>110</v>
      </c>
      <c r="J26" t="s" s="5">
        <v>111</v>
      </c>
    </row>
    <row r="27">
      <c r="B27" t="s" s="15">
        <v>72</v>
      </c>
      <c r="C27" s="11">
        <v>0</v>
      </c>
      <c r="D27" s="11">
        <v>120</v>
      </c>
      <c r="E27" s="11">
        <v>420</v>
      </c>
      <c r="F27" t="s" s="17">
        <v>92</v>
      </c>
      <c r="G27" t="s">
        <v>106</v>
      </c>
      <c r="H27" t="s" s="5">
        <v>109</v>
      </c>
      <c r="I27" t="s" s="5">
        <v>110</v>
      </c>
      <c r="J27" t="s" s="5">
        <v>111</v>
      </c>
    </row>
    <row r="28">
      <c r="B28" t="s" s="15">
        <v>73</v>
      </c>
      <c r="C28" s="11">
        <v>9.3</v>
      </c>
      <c r="D28" s="11">
        <v>9.2</v>
      </c>
      <c r="E28" s="11">
        <v>9</v>
      </c>
      <c r="F28" t="s" s="17">
        <v>93</v>
      </c>
      <c r="G28" t="s">
        <v>107</v>
      </c>
      <c r="H28" t="s" s="5">
        <v>109</v>
      </c>
      <c r="I28" t="s" s="5">
        <v>110</v>
      </c>
      <c r="J28" t="s" s="5">
        <v>111</v>
      </c>
    </row>
    <row r="29">
      <c r="B29" t="s" s="15">
        <v>74</v>
      </c>
      <c r="C29" s="11">
        <v>4.6</v>
      </c>
      <c r="D29" s="11">
        <v>5.5</v>
      </c>
      <c r="E29" s="11">
        <v>6.5</v>
      </c>
      <c r="F29" t="s" s="17">
        <v>94</v>
      </c>
      <c r="G29" t="s">
        <v>108</v>
      </c>
      <c r="H29" t="s" s="5">
        <v>109</v>
      </c>
      <c r="I29" t="s" s="5">
        <v>110</v>
      </c>
      <c r="J29" t="s" s="5">
        <v>111</v>
      </c>
    </row>
    <row r="30">
      <c r="B30" t="s" s="16">
        <v>75</v>
      </c>
      <c r="C30" s="14">
        <v>936.8</v>
      </c>
      <c r="D30" s="14">
        <v>1235.3</v>
      </c>
      <c r="E30" s="14">
        <v>1714.9</v>
      </c>
      <c r="F30" t="s" s="18">
        <v>25</v>
      </c>
      <c r="G30" t="s" s="13">
        <v>39</v>
      </c>
      <c r="H30" t="s" s="19">
        <v>109</v>
      </c>
      <c r="I30" t="s" s="19">
        <v>110</v>
      </c>
      <c r="J30" t="s" s="19">
        <v>111</v>
      </c>
    </row>
    <row r="31">
      <c r="B31" t="s" s="15">
        <v>76</v>
      </c>
      <c r="C31" s="11">
        <v>695.3</v>
      </c>
      <c r="D31" s="11">
        <v>667</v>
      </c>
      <c r="E31" s="11">
        <v>485.7</v>
      </c>
      <c r="F31" t="s" s="17">
        <v>95</v>
      </c>
      <c r="G31" t="s">
        <v>76</v>
      </c>
      <c r="H31" t="s" s="5">
        <v>109</v>
      </c>
      <c r="I31" t="s" s="5">
        <v>110</v>
      </c>
      <c r="J31" t="s" s="5">
        <v>111</v>
      </c>
    </row>
    <row r="32">
      <c r="B32" t="s" s="16">
        <v>77</v>
      </c>
      <c r="C32" s="14">
        <v>1632.1</v>
      </c>
      <c r="D32" s="14">
        <v>1902.3</v>
      </c>
      <c r="E32" s="14">
        <v>2200.6</v>
      </c>
      <c r="F32" t="s" s="18">
        <v>25</v>
      </c>
      <c r="G32" t="s" s="13">
        <v>39</v>
      </c>
      <c r="H32" t="s" s="19">
        <v>109</v>
      </c>
      <c r="I32" t="s" s="19">
        <v>110</v>
      </c>
      <c r="J32" t="s" s="19">
        <v>111</v>
      </c>
    </row>
  </sheetData>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4"/>
  <sheetViews>
    <sheetView showGridLines="0" workbookViewId="0">
      <pane ySplit="6" topLeftCell="A7" activePane="bottomLeft" state="frozen"/>
      <selection pane="bottomLeft" activeCell="A1" sqref="A1"/>
    </sheetView>
  </sheetViews>
  <cols>
    <col min="1" max="1" width="2.21875" customWidth="1"/>
    <col min="2" max="2" width="62.7890625" customWidth="1"/>
    <col min="3" max="5" width="11.7890625" customWidth="1"/>
    <col min="6" max="6" width="11.359375" customWidth="1"/>
    <col min="7" max="7" width="41.7890625" customWidth="1"/>
    <col min="8" max="10" width="28.50390625" customWidth="1"/>
  </cols>
  <sheetData>
    <row r="2">
      <c r="B2" t="s" s="2">
        <v>112</v>
      </c>
    </row>
    <row r="3">
      <c r="B3" t="s" s="4">
        <v>1</v>
      </c>
    </row>
    <row r="4">
      <c r="B4" t="s" s="5">
        <v>2</v>
      </c>
    </row>
    <row r="6">
      <c r="B6" t="s" s="6">
        <v>3</v>
      </c>
      <c r="C6" s="7">
        <v>45291</v>
      </c>
      <c r="D6" s="7">
        <v>45657</v>
      </c>
      <c r="E6" s="7">
        <v>46022</v>
      </c>
      <c r="F6" t="s" s="8">
        <v>20</v>
      </c>
      <c r="G6" t="s" s="6">
        <v>34</v>
      </c>
      <c r="H6" t="s" s="6">
        <v>45</v>
      </c>
      <c r="I6" t="s" s="6">
        <v>47</v>
      </c>
      <c r="J6" t="s" s="6">
        <v>49</v>
      </c>
    </row>
    <row r="7">
      <c r="B7" t="s" s="9">
        <v>113</v>
      </c>
      <c r="C7" s="9"/>
      <c r="D7" s="9"/>
      <c r="E7" s="9"/>
      <c r="F7" s="9"/>
      <c r="G7" s="9"/>
      <c r="H7" s="9"/>
      <c r="I7" s="9"/>
      <c r="J7" s="9"/>
    </row>
    <row r="8">
      <c r="B8" t="s" s="15">
        <v>19</v>
      </c>
      <c r="C8" s="11">
        <v>-16.4</v>
      </c>
      <c r="D8" s="11">
        <v>-8.9</v>
      </c>
      <c r="E8" s="11">
        <v>-2.1</v>
      </c>
      <c r="F8" t="s" s="21">
        <v>139</v>
      </c>
      <c r="G8" t="s">
        <v>19</v>
      </c>
      <c r="H8" t="s" s="5">
        <v>109</v>
      </c>
      <c r="I8" t="s" s="5">
        <v>110</v>
      </c>
      <c r="J8" t="s" s="5">
        <v>173</v>
      </c>
    </row>
    <row r="9">
      <c r="B9" t="s" s="20">
        <v>114</v>
      </c>
      <c r="C9" s="11"/>
      <c r="D9" s="11"/>
      <c r="E9" s="11"/>
      <c r="F9" s="21"/>
      <c r="H9" s="5"/>
      <c r="I9" s="5"/>
      <c r="J9" s="5"/>
    </row>
    <row r="10">
      <c r="B10" t="s" s="15">
        <v>115</v>
      </c>
      <c r="C10" s="11">
        <v>84</v>
      </c>
      <c r="D10" s="11">
        <v>99</v>
      </c>
      <c r="E10" s="11">
        <v>121</v>
      </c>
      <c r="F10" t="s" s="21">
        <v>140</v>
      </c>
      <c r="G10" t="s">
        <v>17</v>
      </c>
      <c r="H10" t="s" s="5">
        <v>109</v>
      </c>
      <c r="I10" t="s" s="5">
        <v>110</v>
      </c>
      <c r="J10" t="s" s="5">
        <v>173</v>
      </c>
    </row>
    <row r="11">
      <c r="B11" t="s" s="15">
        <v>116</v>
      </c>
      <c r="C11" s="11">
        <v>4.5</v>
      </c>
      <c r="D11" s="11">
        <v>5.2</v>
      </c>
      <c r="E11" s="11">
        <v>5.9</v>
      </c>
      <c r="F11" t="s" s="21">
        <v>140</v>
      </c>
      <c r="G11" t="s">
        <v>17</v>
      </c>
      <c r="H11" t="s" s="5">
        <v>109</v>
      </c>
      <c r="I11" t="s" s="5">
        <v>110</v>
      </c>
      <c r="J11" t="s" s="5">
        <v>173</v>
      </c>
    </row>
    <row r="12">
      <c r="B12" t="s" s="15">
        <v>117</v>
      </c>
      <c r="C12" s="11">
        <v>1.5</v>
      </c>
      <c r="D12" s="11">
        <v>1.6</v>
      </c>
      <c r="E12" s="11">
        <v>1.8</v>
      </c>
      <c r="F12" t="s" s="21">
        <v>141</v>
      </c>
      <c r="G12" t="s">
        <v>156</v>
      </c>
      <c r="H12" t="s" s="5">
        <v>109</v>
      </c>
      <c r="I12" t="s" s="5">
        <v>110</v>
      </c>
      <c r="J12" t="s" s="5">
        <v>173</v>
      </c>
    </row>
    <row r="13">
      <c r="B13" t="s" s="15">
        <v>118</v>
      </c>
      <c r="C13" s="11">
        <v>-6.1</v>
      </c>
      <c r="D13" s="11">
        <v>-7.2</v>
      </c>
      <c r="E13" s="11">
        <v>-8.4</v>
      </c>
      <c r="F13" t="s" s="21">
        <v>142</v>
      </c>
      <c r="G13" t="s">
        <v>157</v>
      </c>
      <c r="H13" t="s" s="5">
        <v>109</v>
      </c>
      <c r="I13" t="s" s="5">
        <v>110</v>
      </c>
      <c r="J13" t="s" s="5">
        <v>173</v>
      </c>
    </row>
    <row r="14">
      <c r="B14" t="s" s="15">
        <v>119</v>
      </c>
      <c r="C14" s="11">
        <v>0</v>
      </c>
      <c r="D14" s="11">
        <v>0.1</v>
      </c>
      <c r="E14" s="11">
        <v>0</v>
      </c>
      <c r="F14" t="s" s="21">
        <v>143</v>
      </c>
      <c r="G14" t="s">
        <v>158</v>
      </c>
      <c r="H14" t="s" s="5">
        <v>109</v>
      </c>
      <c r="I14" t="s" s="5">
        <v>110</v>
      </c>
      <c r="J14" t="s" s="5">
        <v>173</v>
      </c>
    </row>
    <row r="15">
      <c r="B15" t="s" s="20">
        <v>120</v>
      </c>
      <c r="C15" s="11"/>
      <c r="D15" s="11"/>
      <c r="E15" s="11"/>
      <c r="F15" s="21"/>
      <c r="H15" s="5"/>
      <c r="I15" s="5"/>
      <c r="J15" s="5"/>
    </row>
    <row r="16">
      <c r="B16" t="s" s="15">
        <v>121</v>
      </c>
      <c r="C16" s="11">
        <v>-3.7</v>
      </c>
      <c r="D16" s="11">
        <v>-5.3</v>
      </c>
      <c r="E16" s="11">
        <v>-6.3</v>
      </c>
      <c r="F16" t="s" s="21">
        <v>144</v>
      </c>
      <c r="G16" t="s">
        <v>159</v>
      </c>
      <c r="H16" t="s" s="5">
        <v>109</v>
      </c>
      <c r="I16" t="s" s="5">
        <v>110</v>
      </c>
      <c r="J16" t="s" s="5">
        <v>173</v>
      </c>
    </row>
    <row r="17">
      <c r="B17" t="s" s="15">
        <v>122</v>
      </c>
      <c r="C17" s="11">
        <v>-1.6</v>
      </c>
      <c r="D17" s="11">
        <v>-3</v>
      </c>
      <c r="E17" s="11">
        <v>-4.2</v>
      </c>
      <c r="F17" t="s" s="21">
        <v>145</v>
      </c>
      <c r="G17" t="s">
        <v>160</v>
      </c>
      <c r="H17" t="s" s="5">
        <v>109</v>
      </c>
      <c r="I17" t="s" s="5">
        <v>110</v>
      </c>
      <c r="J17" t="s" s="5">
        <v>173</v>
      </c>
    </row>
    <row r="18">
      <c r="B18" t="s" s="15">
        <v>123</v>
      </c>
      <c r="C18" s="11">
        <v>4.8</v>
      </c>
      <c r="D18" s="11">
        <v>22.5</v>
      </c>
      <c r="E18" s="11">
        <v>23.3</v>
      </c>
      <c r="F18" t="s" s="21">
        <v>146</v>
      </c>
      <c r="G18" t="s">
        <v>161</v>
      </c>
      <c r="H18" t="s" s="5">
        <v>109</v>
      </c>
      <c r="I18" t="s" s="5">
        <v>110</v>
      </c>
      <c r="J18" t="s" s="5">
        <v>173</v>
      </c>
    </row>
    <row r="19">
      <c r="B19" t="s" s="15">
        <v>68</v>
      </c>
      <c r="C19" s="11">
        <v>0.7</v>
      </c>
      <c r="D19" s="11">
        <v>1.7</v>
      </c>
      <c r="E19" s="11">
        <v>1.9</v>
      </c>
      <c r="F19" t="s" s="21">
        <v>147</v>
      </c>
      <c r="G19" t="s">
        <v>162</v>
      </c>
      <c r="H19" t="s" s="5">
        <v>109</v>
      </c>
      <c r="I19" t="s" s="5">
        <v>110</v>
      </c>
      <c r="J19" t="s" s="5">
        <v>173</v>
      </c>
    </row>
    <row r="20">
      <c r="B20" t="s" s="15">
        <v>124</v>
      </c>
      <c r="C20" s="11">
        <v>2</v>
      </c>
      <c r="D20" s="11">
        <v>4.3</v>
      </c>
      <c r="E20" s="11">
        <v>4.8</v>
      </c>
      <c r="F20" t="s" s="21">
        <v>148</v>
      </c>
      <c r="G20" t="s">
        <v>163</v>
      </c>
      <c r="H20" t="s" s="5">
        <v>109</v>
      </c>
      <c r="I20" t="s" s="5">
        <v>110</v>
      </c>
      <c r="J20" t="s" s="5">
        <v>173</v>
      </c>
    </row>
    <row r="21">
      <c r="B21" t="s" s="16">
        <v>125</v>
      </c>
      <c r="C21" s="14">
        <v>69.7</v>
      </c>
      <c r="D21" s="14">
        <v>110</v>
      </c>
      <c r="E21" s="14">
        <v>137.7</v>
      </c>
      <c r="F21" t="s" s="18">
        <v>25</v>
      </c>
      <c r="G21" t="s" s="13">
        <v>39</v>
      </c>
      <c r="H21" t="s" s="19">
        <v>109</v>
      </c>
      <c r="I21" t="s" s="19">
        <v>110</v>
      </c>
      <c r="J21" t="s" s="19">
        <v>173</v>
      </c>
    </row>
    <row r="22">
      <c r="B22" t="s" s="20">
        <v>126</v>
      </c>
      <c r="C22" s="11"/>
      <c r="D22" s="11"/>
      <c r="E22" s="11"/>
      <c r="F22" s="21"/>
      <c r="H22" s="5"/>
      <c r="I22" s="5"/>
      <c r="J22" s="5"/>
    </row>
    <row r="23">
      <c r="B23" t="s" s="15">
        <v>127</v>
      </c>
      <c r="C23" s="11">
        <v>-202</v>
      </c>
      <c r="D23" s="11">
        <v>-342</v>
      </c>
      <c r="E23" s="11">
        <v>-383</v>
      </c>
      <c r="F23" t="s" s="21">
        <v>149</v>
      </c>
      <c r="G23" t="s">
        <v>164</v>
      </c>
      <c r="H23" t="s" s="5">
        <v>109</v>
      </c>
      <c r="I23" t="s" s="5">
        <v>110</v>
      </c>
      <c r="J23" t="s" s="5">
        <v>173</v>
      </c>
    </row>
    <row r="24">
      <c r="B24" t="s" s="15">
        <v>128</v>
      </c>
      <c r="C24" s="11">
        <v>-6</v>
      </c>
      <c r="D24" s="11">
        <v>-8.1</v>
      </c>
      <c r="E24" s="11">
        <v>-8.5</v>
      </c>
      <c r="F24" t="s" s="21">
        <v>150</v>
      </c>
      <c r="G24" t="s">
        <v>165</v>
      </c>
      <c r="H24" t="s" s="5">
        <v>109</v>
      </c>
      <c r="I24" t="s" s="5">
        <v>110</v>
      </c>
      <c r="J24" t="s" s="5">
        <v>173</v>
      </c>
    </row>
    <row r="25">
      <c r="B25" t="s" s="16">
        <v>129</v>
      </c>
      <c r="C25" s="14">
        <v>-208</v>
      </c>
      <c r="D25" s="14">
        <v>-350.1</v>
      </c>
      <c r="E25" s="14">
        <v>-391.5</v>
      </c>
      <c r="F25" t="s" s="18">
        <v>25</v>
      </c>
      <c r="G25" t="s" s="13">
        <v>39</v>
      </c>
      <c r="H25" t="s" s="19">
        <v>109</v>
      </c>
      <c r="I25" t="s" s="19">
        <v>110</v>
      </c>
      <c r="J25" t="s" s="19">
        <v>173</v>
      </c>
    </row>
    <row r="26">
      <c r="B26" t="s" s="20">
        <v>130</v>
      </c>
      <c r="C26" s="11"/>
      <c r="D26" s="11"/>
      <c r="E26" s="11"/>
      <c r="F26" s="21"/>
      <c r="H26" s="5"/>
      <c r="I26" s="5"/>
      <c r="J26" s="5"/>
    </row>
    <row r="27">
      <c r="B27" t="s" s="15">
        <v>131</v>
      </c>
      <c r="C27" s="11">
        <v>150</v>
      </c>
      <c r="D27" s="11">
        <v>150</v>
      </c>
      <c r="E27" s="11">
        <v>150</v>
      </c>
      <c r="F27" t="s" s="21">
        <v>151</v>
      </c>
      <c r="G27" t="s">
        <v>166</v>
      </c>
      <c r="H27" t="s" s="5">
        <v>109</v>
      </c>
      <c r="I27" t="s" s="5">
        <v>110</v>
      </c>
      <c r="J27" t="s" s="5">
        <v>173</v>
      </c>
    </row>
    <row r="28">
      <c r="B28" t="s" s="15">
        <v>132</v>
      </c>
      <c r="C28" s="11"/>
      <c r="D28" s="11">
        <v>120</v>
      </c>
      <c r="E28" s="11">
        <v>300</v>
      </c>
      <c r="F28" t="s" s="21">
        <v>152</v>
      </c>
      <c r="G28" t="s">
        <v>167</v>
      </c>
      <c r="H28" t="s" s="5">
        <v>170</v>
      </c>
      <c r="I28" t="s" s="5">
        <v>110</v>
      </c>
      <c r="J28" t="s" s="5">
        <v>173</v>
      </c>
    </row>
    <row r="29">
      <c r="B29" t="s" s="15">
        <v>133</v>
      </c>
      <c r="C29" s="11">
        <v>-1.2</v>
      </c>
      <c r="D29" s="11">
        <v>-1.5</v>
      </c>
      <c r="E29" s="11">
        <v>-2</v>
      </c>
      <c r="F29" t="s" s="21">
        <v>153</v>
      </c>
      <c r="G29" t="s">
        <v>168</v>
      </c>
      <c r="H29" t="s" s="5">
        <v>109</v>
      </c>
      <c r="I29" t="s" s="5">
        <v>110</v>
      </c>
      <c r="J29" t="s" s="5">
        <v>173</v>
      </c>
    </row>
    <row r="30">
      <c r="B30" t="s" s="15">
        <v>134</v>
      </c>
      <c r="C30" s="11">
        <v>-1.5</v>
      </c>
      <c r="D30" s="11">
        <v>-19.4</v>
      </c>
      <c r="E30" s="11">
        <v>-179.2</v>
      </c>
      <c r="F30" t="s" s="21">
        <v>154</v>
      </c>
      <c r="G30" t="s">
        <v>134</v>
      </c>
      <c r="H30" t="s" s="5">
        <v>109</v>
      </c>
      <c r="I30" t="s" s="5">
        <v>110</v>
      </c>
      <c r="J30" t="s" s="5">
        <v>173</v>
      </c>
    </row>
    <row r="31">
      <c r="B31" t="s" s="16">
        <v>135</v>
      </c>
      <c r="C31" s="14">
        <v>147.3</v>
      </c>
      <c r="D31" s="14">
        <v>249.1</v>
      </c>
      <c r="E31" s="14">
        <v>268.8</v>
      </c>
      <c r="F31" t="s" s="18">
        <v>25</v>
      </c>
      <c r="G31" t="s" s="13">
        <v>39</v>
      </c>
      <c r="H31" t="s" s="19">
        <v>171</v>
      </c>
      <c r="I31" t="s" s="19">
        <v>172</v>
      </c>
      <c r="J31" t="s" s="19">
        <v>173</v>
      </c>
    </row>
    <row r="32">
      <c r="B32" t="s" s="16">
        <v>136</v>
      </c>
      <c r="C32" s="14">
        <v>9</v>
      </c>
      <c r="D32" s="14">
        <v>9</v>
      </c>
      <c r="E32" s="14">
        <v>15</v>
      </c>
      <c r="F32" t="s" s="18">
        <v>25</v>
      </c>
      <c r="G32" t="s" s="13">
        <v>39</v>
      </c>
      <c r="H32" t="s" s="19">
        <v>171</v>
      </c>
      <c r="I32" t="s" s="19">
        <v>172</v>
      </c>
      <c r="J32" t="s" s="19">
        <v>173</v>
      </c>
    </row>
    <row r="33">
      <c r="B33" t="s" s="15">
        <v>137</v>
      </c>
      <c r="C33" s="11">
        <v>52</v>
      </c>
      <c r="D33" s="11">
        <v>61</v>
      </c>
      <c r="E33" s="11">
        <v>70</v>
      </c>
      <c r="F33" t="s" s="21">
        <v>155</v>
      </c>
      <c r="G33" t="s">
        <v>169</v>
      </c>
      <c r="H33" t="s" s="5">
        <v>171</v>
      </c>
      <c r="I33" t="s" s="5">
        <v>172</v>
      </c>
      <c r="J33" t="s" s="5">
        <v>173</v>
      </c>
    </row>
    <row r="34">
      <c r="B34" t="s" s="16">
        <v>138</v>
      </c>
      <c r="C34" s="14">
        <v>61</v>
      </c>
      <c r="D34" s="14">
        <v>70</v>
      </c>
      <c r="E34" s="14">
        <v>85</v>
      </c>
      <c r="F34" t="s" s="18">
        <v>25</v>
      </c>
      <c r="G34" t="s" s="13">
        <v>39</v>
      </c>
      <c r="H34" t="s" s="19">
        <v>171</v>
      </c>
      <c r="I34" t="s" s="19">
        <v>172</v>
      </c>
      <c r="J34" t="s" s="19">
        <v>173</v>
      </c>
    </row>
  </sheetData>
  <pageMargins left="0.7" right="0.7" top="0.75" bottom="0.75" header="0.3" footer="0.3"/>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2"/>
  <sheetViews>
    <sheetView showGridLines="0" workbookViewId="0">
      <pane ySplit="6" topLeftCell="A7" activePane="bottomLeft" state="frozen"/>
      <selection pane="bottomLeft" activeCell="A1" sqref="A1"/>
    </sheetView>
  </sheetViews>
  <cols>
    <col min="1" max="1" width="2.21875" customWidth="1"/>
    <col min="2" max="2" width="13.21875" customWidth="1"/>
    <col min="3" max="3" width="43.7890625" customWidth="1"/>
    <col min="4" max="6" width="11.7890625" customWidth="1"/>
    <col min="7" max="7" width="72.359375" customWidth="1"/>
  </cols>
  <sheetData>
    <row r="2">
      <c r="B2" t="s" s="2">
        <v>174</v>
      </c>
    </row>
    <row r="3">
      <c r="B3" t="s" s="4">
        <v>1</v>
      </c>
    </row>
    <row r="4">
      <c r="B4" t="s" s="5">
        <v>175</v>
      </c>
    </row>
    <row r="6">
      <c r="B6" t="s" s="6">
        <v>176</v>
      </c>
      <c r="C6" t="s" s="6">
        <v>34</v>
      </c>
      <c r="D6" s="7">
        <v>45291</v>
      </c>
      <c r="E6" s="7">
        <v>45657</v>
      </c>
      <c r="F6" s="7">
        <v>46022</v>
      </c>
      <c r="G6" t="s" s="6">
        <v>181</v>
      </c>
    </row>
    <row r="7">
      <c r="B7" t="s" s="9">
        <v>4</v>
      </c>
      <c r="C7" s="9"/>
      <c r="D7" s="9"/>
      <c r="E7" s="9"/>
      <c r="F7" s="9"/>
      <c r="G7" s="9"/>
    </row>
    <row r="8">
      <c r="B8" t="s" s="25">
        <v>21</v>
      </c>
      <c r="C8" t="s">
        <v>35</v>
      </c>
      <c r="D8" s="10">
        <f>SUMIFS(IS!C$8:C$22,IS!$F$8:$F$22,$B8)</f>
        <v>199.4</v>
      </c>
      <c r="E8" s="10">
        <f>SUMIFS(IS!D$8:D$22,IS!$F$8:$F$22,$B8)</f>
        <v>246.9</v>
      </c>
      <c r="F8" s="10">
        <f>SUMIFS(IS!E$8:E$22,IS!$F$8:$F$22,$B8)</f>
        <v>305</v>
      </c>
      <c r="G8" t="s" s="5">
        <v>5</v>
      </c>
    </row>
    <row r="9">
      <c r="B9" t="s" s="25">
        <v>22</v>
      </c>
      <c r="C9" t="s">
        <v>36</v>
      </c>
      <c r="D9" s="10">
        <f>SUMIFS(IS!C$8:C$22,IS!$F$8:$F$22,$B9)</f>
        <v>55.8</v>
      </c>
      <c r="E9" s="10">
        <f>SUMIFS(IS!D$8:D$22,IS!$F$8:$F$22,$B9)</f>
        <v>68.7</v>
      </c>
      <c r="F9" s="10">
        <f>SUMIFS(IS!E$8:E$22,IS!$F$8:$F$22,$B9)</f>
        <v>84.2</v>
      </c>
      <c r="G9" t="s" s="5">
        <v>6</v>
      </c>
    </row>
    <row r="10">
      <c r="B10" t="s" s="25">
        <v>23</v>
      </c>
      <c r="C10" t="s">
        <v>37</v>
      </c>
      <c r="D10" s="10">
        <f>SUMIFS(IS!C$8:C$22,IS!$F$8:$F$22,$B10)</f>
        <v>9.1</v>
      </c>
      <c r="E10" s="10">
        <f>SUMIFS(IS!D$8:D$22,IS!$F$8:$F$22,$B10)</f>
        <v>11.9</v>
      </c>
      <c r="F10" s="10">
        <f>SUMIFS(IS!E$8:E$22,IS!$F$8:$F$22,$B10)</f>
        <v>14.6</v>
      </c>
      <c r="G10" t="s" s="5">
        <v>7</v>
      </c>
    </row>
    <row r="11">
      <c r="B11" t="s" s="25">
        <v>24</v>
      </c>
      <c r="C11" t="s">
        <v>38</v>
      </c>
      <c r="D11" s="10">
        <f>SUMIFS(IS!C$8:C$22,IS!$F$8:$F$22,$B11)</f>
        <v>3.7</v>
      </c>
      <c r="E11" s="10">
        <f>SUMIFS(IS!D$8:D$22,IS!$F$8:$F$22,$B11)</f>
        <v>4.5</v>
      </c>
      <c r="F11" s="10">
        <f>SUMIFS(IS!E$8:E$22,IS!$F$8:$F$22,$B11)</f>
        <v>8.2</v>
      </c>
      <c r="G11" t="s" s="5">
        <v>8</v>
      </c>
    </row>
    <row r="12">
      <c r="B12" t="s" s="25">
        <v>26</v>
      </c>
      <c r="C12" t="s">
        <v>40</v>
      </c>
      <c r="D12" s="10">
        <f>SUMIFS(IS!C$8:C$22,IS!$F$8:$F$22,$B12)</f>
        <v>-98.7</v>
      </c>
      <c r="E12" s="10">
        <f>SUMIFS(IS!D$8:D$22,IS!$F$8:$F$22,$B12)</f>
        <v>-119.5</v>
      </c>
      <c r="F12" s="10">
        <f>SUMIFS(IS!E$8:E$22,IS!$F$8:$F$22,$B12)</f>
        <v>-145.2</v>
      </c>
      <c r="G12" t="s" s="5">
        <v>10</v>
      </c>
    </row>
    <row r="13">
      <c r="B13" t="s" s="25">
        <v>27</v>
      </c>
      <c r="C13" t="s">
        <v>41</v>
      </c>
      <c r="D13" s="10">
        <f>SUMIFS(IS!C$8:C$22,IS!$F$8:$F$22,$B13)</f>
        <v>-12.8</v>
      </c>
      <c r="E13" s="10">
        <f>SUMIFS(IS!D$8:D$22,IS!$F$8:$F$22,$B13)</f>
        <v>-15.9</v>
      </c>
      <c r="F13" s="10">
        <f>SUMIFS(IS!E$8:E$22,IS!$F$8:$F$22,$B13)</f>
        <v>-19.6</v>
      </c>
      <c r="G13" t="s" s="5">
        <v>11</v>
      </c>
    </row>
    <row r="14">
      <c r="B14" t="s" s="25">
        <v>28</v>
      </c>
      <c r="C14" t="s">
        <v>42</v>
      </c>
      <c r="D14" s="10">
        <f>SUMIFS(IS!C$8:C$22,IS!$F$8:$F$22,$B14)</f>
        <v>-0.5</v>
      </c>
      <c r="E14" s="10">
        <f>SUMIFS(IS!D$8:D$22,IS!$F$8:$F$22,$B14)</f>
        <v>-0.6</v>
      </c>
      <c r="F14" s="10">
        <f>SUMIFS(IS!E$8:E$22,IS!$F$8:$F$22,$B14)</f>
        <v>-0.6</v>
      </c>
      <c r="G14" t="s" s="5">
        <v>12</v>
      </c>
    </row>
    <row r="15">
      <c r="B15" t="s" s="25">
        <v>29</v>
      </c>
      <c r="C15" t="s">
        <v>14</v>
      </c>
      <c r="D15" s="10">
        <f>SUMIFS(IS!C$8:C$22,IS!$F$8:$F$22,$B15)</f>
        <v>-24.1</v>
      </c>
      <c r="E15" s="10">
        <f>SUMIFS(IS!D$8:D$22,IS!$F$8:$F$22,$B15)</f>
        <v>-28.4</v>
      </c>
      <c r="F15" s="10">
        <f>SUMIFS(IS!E$8:E$22,IS!$F$8:$F$22,$B15)</f>
        <v>-33.8</v>
      </c>
      <c r="G15" t="s" s="5">
        <v>14</v>
      </c>
    </row>
    <row r="16">
      <c r="B16" t="s" s="25">
        <v>30</v>
      </c>
      <c r="C16" t="s">
        <v>43</v>
      </c>
      <c r="D16" s="10">
        <f>SUMIFS(IS!C$8:C$22,IS!$F$8:$F$22,$B16)</f>
        <v>-2.9</v>
      </c>
      <c r="E16" s="10">
        <f>SUMIFS(IS!D$8:D$22,IS!$F$8:$F$22,$B16)</f>
        <v>-1.6</v>
      </c>
      <c r="F16" s="10">
        <f>SUMIFS(IS!E$8:E$22,IS!$F$8:$F$22,$B16)</f>
        <v>-4.8</v>
      </c>
      <c r="G16" t="s" s="5">
        <v>15</v>
      </c>
    </row>
    <row r="17">
      <c r="B17" t="s" s="25">
        <v>31</v>
      </c>
      <c r="C17" t="s">
        <v>44</v>
      </c>
      <c r="D17" s="10">
        <f>SUMIFS(IS!C$8:C$22,IS!$F$8:$F$22,$B17)</f>
        <v>4.3</v>
      </c>
      <c r="E17" s="10">
        <f>SUMIFS(IS!D$8:D$22,IS!$F$8:$F$22,$B17)</f>
        <v>8.2</v>
      </c>
      <c r="F17" s="10">
        <f>SUMIFS(IS!E$8:E$22,IS!$F$8:$F$22,$B17)</f>
        <v>11.1</v>
      </c>
      <c r="G17" t="s" s="5">
        <v>16</v>
      </c>
    </row>
    <row r="18">
      <c r="B18" t="s" s="25">
        <v>32</v>
      </c>
      <c r="C18" t="s">
        <v>17</v>
      </c>
      <c r="D18" s="10">
        <f>SUMIFS(IS!C$8:C$22,IS!$F$8:$F$22,$B18)</f>
        <v>-88.5</v>
      </c>
      <c r="E18" s="10">
        <f>SUMIFS(IS!D$8:D$22,IS!$F$8:$F$22,$B18)</f>
        <v>-104.2</v>
      </c>
      <c r="F18" s="10">
        <f>SUMIFS(IS!E$8:E$22,IS!$F$8:$F$22,$B18)</f>
        <v>-126.9</v>
      </c>
      <c r="G18" t="s" s="5">
        <v>17</v>
      </c>
    </row>
    <row r="19">
      <c r="B19" t="s" s="25">
        <v>33</v>
      </c>
      <c r="C19" t="s">
        <v>18</v>
      </c>
      <c r="D19" s="10">
        <f>SUMIFS(IS!C$8:C$22,IS!$F$8:$F$22,$B19)</f>
        <v>-61.2</v>
      </c>
      <c r="E19" s="10">
        <f>SUMIFS(IS!D$8:D$22,IS!$F$8:$F$22,$B19)</f>
        <v>-78.9</v>
      </c>
      <c r="F19" s="10">
        <f>SUMIFS(IS!E$8:E$22,IS!$F$8:$F$22,$B19)</f>
        <v>-94.3</v>
      </c>
      <c r="G19" t="s" s="5">
        <v>18</v>
      </c>
    </row>
    <row r="20">
      <c r="B20" t="s" s="26">
        <v>177</v>
      </c>
      <c r="C20" s="13"/>
      <c r="D20" s="24">
        <f>SUM(D8:D19)</f>
        <v>-16.39999999999999</v>
      </c>
      <c r="E20" s="24">
        <f>SUM(E8:E19)</f>
        <v>-8.90000000000002</v>
      </c>
      <c r="F20" s="24">
        <f>SUM(F8:F19)</f>
        <v>-2.1000000000000085</v>
      </c>
      <c r="G20" s="19"/>
    </row>
    <row r="21">
      <c r="B21" s="27"/>
      <c r="D21" s="10"/>
      <c r="E21" s="10"/>
      <c r="F21" s="10"/>
      <c r="G21" s="5"/>
    </row>
    <row r="22">
      <c r="B22" t="s" s="28">
        <v>52</v>
      </c>
      <c r="C22" s="9"/>
      <c r="D22" s="22"/>
      <c r="E22" s="22"/>
      <c r="F22" s="22"/>
      <c r="G22" s="29"/>
    </row>
    <row r="23">
      <c r="B23" t="s" s="25">
        <v>78</v>
      </c>
      <c r="C23" t="s">
        <v>96</v>
      </c>
      <c r="D23" s="10">
        <f>SUMIFS(BS!C$8:C$32,BS!$F$8:$F$32,$B23)</f>
        <v>61</v>
      </c>
      <c r="E23" s="10">
        <f>SUMIFS(BS!D$8:D$32,BS!$F$8:$F$32,$B23)</f>
        <v>70</v>
      </c>
      <c r="F23" s="10">
        <f>SUMIFS(BS!E$8:E$32,BS!$F$8:$F$32,$B23)</f>
        <v>85</v>
      </c>
      <c r="G23" t="s" s="5">
        <v>54</v>
      </c>
    </row>
    <row r="24">
      <c r="B24" t="s" s="25">
        <v>79</v>
      </c>
      <c r="C24" t="s">
        <v>55</v>
      </c>
      <c r="D24" s="10">
        <f>SUMIFS(BS!C$8:C$32,BS!$F$8:$F$32,$B24)</f>
        <v>22.6</v>
      </c>
      <c r="E24" s="10">
        <f>SUMIFS(BS!D$8:D$32,BS!$F$8:$F$32,$B24)</f>
        <v>27.9</v>
      </c>
      <c r="F24" s="10">
        <f>SUMIFS(BS!E$8:E$32,BS!$F$8:$F$32,$B24)</f>
        <v>34.2</v>
      </c>
      <c r="G24" t="s" s="5">
        <v>55</v>
      </c>
    </row>
    <row r="25">
      <c r="B25" t="s" s="25">
        <v>80</v>
      </c>
      <c r="C25" t="s">
        <v>97</v>
      </c>
      <c r="D25" s="10">
        <f>SUMIFS(BS!C$8:C$32,BS!$F$8:$F$32,$B25)</f>
        <v>8.1</v>
      </c>
      <c r="E25" s="10">
        <f>SUMIFS(BS!D$8:D$32,BS!$F$8:$F$32,$B25)</f>
        <v>9.8</v>
      </c>
      <c r="F25" s="10">
        <f>SUMIFS(BS!E$8:E$32,BS!$F$8:$F$32,$B25)</f>
        <v>12.4</v>
      </c>
      <c r="G25" t="s" s="5">
        <v>56</v>
      </c>
    </row>
    <row r="26">
      <c r="B26" t="s" s="25">
        <v>81</v>
      </c>
      <c r="C26" t="s">
        <v>98</v>
      </c>
      <c r="D26" s="10">
        <f>SUMIFS(BS!C$8:C$32,BS!$F$8:$F$32,$B26)</f>
        <v>1687</v>
      </c>
      <c r="E26" s="10">
        <f>SUMIFS(BS!D$8:D$32,BS!$F$8:$F$32,$B26)</f>
        <v>2029</v>
      </c>
      <c r="F26" s="10">
        <f>SUMIFS(BS!E$8:E$32,BS!$F$8:$F$32,$B26)</f>
        <v>2412</v>
      </c>
      <c r="G26" t="s" s="5">
        <v>58</v>
      </c>
    </row>
    <row r="27">
      <c r="B27" t="s" s="25">
        <v>82</v>
      </c>
      <c r="C27" t="s">
        <v>59</v>
      </c>
      <c r="D27" s="10">
        <f>SUMIFS(BS!C$8:C$32,BS!$F$8:$F$32,$B27)</f>
        <v>-214</v>
      </c>
      <c r="E27" s="10">
        <f>SUMIFS(BS!D$8:D$32,BS!$F$8:$F$32,$B27)</f>
        <v>-313</v>
      </c>
      <c r="F27" s="10">
        <f>SUMIFS(BS!E$8:E$32,BS!$F$8:$F$32,$B27)</f>
        <v>-434</v>
      </c>
      <c r="G27" t="s" s="5">
        <v>59</v>
      </c>
    </row>
    <row r="28">
      <c r="B28" t="s" s="25">
        <v>83</v>
      </c>
      <c r="C28" t="s">
        <v>99</v>
      </c>
      <c r="D28" s="10">
        <f>SUMIFS(BS!C$8:C$32,BS!$F$8:$F$32,$B28)</f>
        <v>27</v>
      </c>
      <c r="E28" s="10">
        <f>SUMIFS(BS!D$8:D$32,BS!$F$8:$F$32,$B28)</f>
        <v>34.2</v>
      </c>
      <c r="F28" s="10">
        <f>SUMIFS(BS!E$8:E$32,BS!$F$8:$F$32,$B28)</f>
        <v>42.6</v>
      </c>
      <c r="G28" t="s" s="5">
        <v>61</v>
      </c>
    </row>
    <row r="29">
      <c r="B29" t="s" s="25">
        <v>84</v>
      </c>
      <c r="C29" t="s">
        <v>62</v>
      </c>
      <c r="D29" s="10">
        <f>SUMIFS(BS!C$8:C$32,BS!$F$8:$F$32,$B29)</f>
        <v>22.9</v>
      </c>
      <c r="E29" s="10">
        <f>SUMIFS(BS!D$8:D$32,BS!$F$8:$F$32,$B29)</f>
        <v>25.8</v>
      </c>
      <c r="F29" s="10">
        <f>SUMIFS(BS!E$8:E$32,BS!$F$8:$F$32,$B29)</f>
        <v>28.4</v>
      </c>
      <c r="G29" t="s" s="5">
        <v>62</v>
      </c>
    </row>
    <row r="30">
      <c r="B30" t="s" s="25">
        <v>85</v>
      </c>
      <c r="C30" t="s">
        <v>100</v>
      </c>
      <c r="D30" s="10">
        <f>SUMIFS(BS!C$8:C$32,BS!$F$8:$F$32,$B30)</f>
        <v>8.6</v>
      </c>
      <c r="E30" s="10">
        <f>SUMIFS(BS!D$8:D$32,BS!$F$8:$F$32,$B30)</f>
        <v>8.4</v>
      </c>
      <c r="F30" s="10">
        <f>SUMIFS(BS!E$8:E$32,BS!$F$8:$F$32,$B30)</f>
        <v>8.2</v>
      </c>
      <c r="G30" t="s" s="5">
        <v>63</v>
      </c>
    </row>
    <row r="31">
      <c r="B31" t="s" s="25">
        <v>86</v>
      </c>
      <c r="C31" t="s">
        <v>101</v>
      </c>
      <c r="D31" s="10">
        <f>SUMIFS(BS!C$8:C$32,BS!$F$8:$F$32,$B31)</f>
        <v>8.9</v>
      </c>
      <c r="E31" s="10">
        <f>SUMIFS(BS!D$8:D$32,BS!$F$8:$F$32,$B31)</f>
        <v>10.2</v>
      </c>
      <c r="F31" s="10">
        <f>SUMIFS(BS!E$8:E$32,BS!$F$8:$F$32,$B31)</f>
        <v>11.8</v>
      </c>
      <c r="G31" t="s" s="5">
        <v>64</v>
      </c>
    </row>
    <row r="32">
      <c r="B32" t="s" s="25">
        <v>87</v>
      </c>
      <c r="C32" t="s">
        <v>102</v>
      </c>
      <c r="D32" s="10">
        <f>SUMIFS(BS!C$8:C$32,BS!$F$8:$F$32,$B32)</f>
        <v>52.4</v>
      </c>
      <c r="E32" s="10">
        <f>SUMIFS(BS!D$8:D$32,BS!$F$8:$F$32,$B32)</f>
        <v>74</v>
      </c>
      <c r="F32" s="10">
        <f>SUMIFS(BS!E$8:E$32,BS!$F$8:$F$32,$B32)</f>
        <v>96.3</v>
      </c>
      <c r="G32" t="s" s="5">
        <v>67</v>
      </c>
    </row>
    <row r="33">
      <c r="B33" t="s" s="25">
        <v>88</v>
      </c>
      <c r="C33" t="s">
        <v>103</v>
      </c>
      <c r="D33" s="10">
        <f>SUMIFS(BS!C$8:C$32,BS!$F$8:$F$32,$B33)</f>
        <v>7.6</v>
      </c>
      <c r="E33" s="10">
        <f>SUMIFS(BS!D$8:D$32,BS!$F$8:$F$32,$B33)</f>
        <v>9.3</v>
      </c>
      <c r="F33" s="10">
        <f>SUMIFS(BS!E$8:E$32,BS!$F$8:$F$32,$B33)</f>
        <v>11.2</v>
      </c>
      <c r="G33" t="s" s="5">
        <v>68</v>
      </c>
    </row>
    <row r="34">
      <c r="B34" t="s" s="25">
        <v>89</v>
      </c>
      <c r="C34" t="s">
        <v>104</v>
      </c>
      <c r="D34" s="10">
        <f>SUMIFS(BS!C$8:C$32,BS!$F$8:$F$32,$B34)</f>
        <v>12.1</v>
      </c>
      <c r="E34" s="10">
        <f>SUMIFS(BS!D$8:D$32,BS!$F$8:$F$32,$B34)</f>
        <v>15.2</v>
      </c>
      <c r="F34" s="10">
        <f>SUMIFS(BS!E$8:E$32,BS!$F$8:$F$32,$B34)</f>
        <v>18.6</v>
      </c>
      <c r="G34" t="s" s="5">
        <v>69</v>
      </c>
    </row>
    <row r="35">
      <c r="B35" t="s" s="25">
        <v>90</v>
      </c>
      <c r="C35" t="s">
        <v>70</v>
      </c>
      <c r="D35" s="10">
        <f>SUMIFS(BS!C$8:C$32,BS!$F$8:$F$32,$B35)</f>
        <v>6.8</v>
      </c>
      <c r="E35" s="10">
        <f>SUMIFS(BS!D$8:D$32,BS!$F$8:$F$32,$B35)</f>
        <v>8</v>
      </c>
      <c r="F35" s="10">
        <f>SUMIFS(BS!E$8:E$32,BS!$F$8:$F$32,$B35)</f>
        <v>9.4</v>
      </c>
      <c r="G35" t="s" s="5">
        <v>70</v>
      </c>
    </row>
    <row r="36">
      <c r="B36" t="s" s="25">
        <v>91</v>
      </c>
      <c r="C36" t="s">
        <v>105</v>
      </c>
      <c r="D36" s="10">
        <f>SUMIFS(BS!C$8:C$32,BS!$F$8:$F$32,$B36)</f>
        <v>844</v>
      </c>
      <c r="E36" s="10">
        <f>SUMIFS(BS!D$8:D$32,BS!$F$8:$F$32,$B36)</f>
        <v>994.1</v>
      </c>
      <c r="F36" s="10">
        <f>SUMIFS(BS!E$8:E$32,BS!$F$8:$F$32,$B36)</f>
        <v>1143.9</v>
      </c>
      <c r="G36" t="s" s="5">
        <v>71</v>
      </c>
    </row>
    <row r="37">
      <c r="B37" t="s" s="25">
        <v>92</v>
      </c>
      <c r="C37" t="s">
        <v>106</v>
      </c>
      <c r="D37" s="10">
        <f>SUMIFS(BS!C$8:C$32,BS!$F$8:$F$32,$B37)</f>
        <v>0</v>
      </c>
      <c r="E37" s="10">
        <f>SUMIFS(BS!D$8:D$32,BS!$F$8:$F$32,$B37)</f>
        <v>120</v>
      </c>
      <c r="F37" s="10">
        <f>SUMIFS(BS!E$8:E$32,BS!$F$8:$F$32,$B37)</f>
        <v>420</v>
      </c>
      <c r="G37" t="s" s="5">
        <v>72</v>
      </c>
    </row>
    <row r="38">
      <c r="B38" t="s" s="25">
        <v>93</v>
      </c>
      <c r="C38" t="s">
        <v>107</v>
      </c>
      <c r="D38" s="10">
        <f>SUMIFS(BS!C$8:C$32,BS!$F$8:$F$32,$B38)</f>
        <v>9.3</v>
      </c>
      <c r="E38" s="10">
        <f>SUMIFS(BS!D$8:D$32,BS!$F$8:$F$32,$B38)</f>
        <v>9.2</v>
      </c>
      <c r="F38" s="10">
        <f>SUMIFS(BS!E$8:E$32,BS!$F$8:$F$32,$B38)</f>
        <v>9</v>
      </c>
      <c r="G38" t="s" s="5">
        <v>73</v>
      </c>
    </row>
    <row r="39">
      <c r="B39" t="s" s="25">
        <v>94</v>
      </c>
      <c r="C39" t="s">
        <v>108</v>
      </c>
      <c r="D39" s="10">
        <f>SUMIFS(BS!C$8:C$32,BS!$F$8:$F$32,$B39)</f>
        <v>4.6</v>
      </c>
      <c r="E39" s="10">
        <f>SUMIFS(BS!D$8:D$32,BS!$F$8:$F$32,$B39)</f>
        <v>5.5</v>
      </c>
      <c r="F39" s="10">
        <f>SUMIFS(BS!E$8:E$32,BS!$F$8:$F$32,$B39)</f>
        <v>6.5</v>
      </c>
      <c r="G39" t="s" s="5">
        <v>74</v>
      </c>
    </row>
    <row r="40">
      <c r="B40" t="s" s="25">
        <v>95</v>
      </c>
      <c r="C40" t="s">
        <v>76</v>
      </c>
      <c r="D40" s="10">
        <f>SUMIFS(BS!C$8:C$32,BS!$F$8:$F$32,$B40)</f>
        <v>695.3</v>
      </c>
      <c r="E40" s="10">
        <f>SUMIFS(BS!D$8:D$32,BS!$F$8:$F$32,$B40)</f>
        <v>667</v>
      </c>
      <c r="F40" s="10">
        <f>SUMIFS(BS!E$8:E$32,BS!$F$8:$F$32,$B40)</f>
        <v>485.7</v>
      </c>
      <c r="G40" t="s" s="5">
        <v>76</v>
      </c>
    </row>
    <row r="41">
      <c r="B41" t="s" s="26">
        <v>178</v>
      </c>
      <c r="C41" s="13"/>
      <c r="D41" s="24">
        <f>SUM(D23:D31)</f>
        <v>1632.1000000000001</v>
      </c>
      <c r="E41" s="24">
        <f>SUM(E23:E31)</f>
        <v>1902.3</v>
      </c>
      <c r="F41" s="24">
        <f>SUM(F23:F31)</f>
        <v>2200.6</v>
      </c>
      <c r="G41" s="19"/>
    </row>
    <row r="42">
      <c r="B42" t="s" s="26">
        <v>179</v>
      </c>
      <c r="C42" s="13"/>
      <c r="D42" s="24">
        <f>SUM(D32:D40)</f>
        <v>1632.1</v>
      </c>
      <c r="E42" s="24">
        <f>SUM(E32:E40)</f>
        <v>1902.3</v>
      </c>
      <c r="F42" s="24">
        <f>SUM(F32:F40)</f>
        <v>2200.6</v>
      </c>
      <c r="G42" s="19"/>
    </row>
    <row r="43">
      <c r="B43" s="27"/>
      <c r="D43" s="10"/>
      <c r="E43" s="10"/>
      <c r="F43" s="10"/>
      <c r="G43" s="5"/>
    </row>
    <row r="44">
      <c r="B44" t="s" s="28">
        <v>113</v>
      </c>
      <c r="C44" s="9"/>
      <c r="D44" s="22"/>
      <c r="E44" s="22"/>
      <c r="F44" s="22"/>
      <c r="G44" s="29"/>
    </row>
    <row r="45">
      <c r="B45" t="s" s="27">
        <v>139</v>
      </c>
      <c r="C45" t="s">
        <v>19</v>
      </c>
      <c r="D45" s="10">
        <f>SUMIFS(CF!C$8:C$34,CF!$F$8:$F$34,$B45)</f>
        <v>-16.4</v>
      </c>
      <c r="E45" s="10">
        <f>SUMIFS(CF!D$8:D$34,CF!$F$8:$F$34,$B45)</f>
        <v>-8.9</v>
      </c>
      <c r="F45" s="10">
        <f>SUMIFS(CF!E$8:E$34,CF!$F$8:$F$34,$B45)</f>
        <v>-2.1</v>
      </c>
      <c r="G45" t="s" s="5">
        <v>19</v>
      </c>
    </row>
    <row r="46">
      <c r="B46" t="s" s="27">
        <v>140</v>
      </c>
      <c r="C46" t="s">
        <v>17</v>
      </c>
      <c r="D46" s="10">
        <f>SUMIFS(CF!C$8:C$34,CF!$F$8:$F$34,$B46)</f>
        <v>88.5</v>
      </c>
      <c r="E46" s="10">
        <f>SUMIFS(CF!D$8:D$34,CF!$F$8:$F$34,$B46)</f>
        <v>104.2</v>
      </c>
      <c r="F46" s="10">
        <f>SUMIFS(CF!E$8:E$34,CF!$F$8:$F$34,$B46)</f>
        <v>126.9</v>
      </c>
      <c r="G46" t="s" s="5">
        <v>182</v>
      </c>
    </row>
    <row r="47">
      <c r="B47" t="s" s="27">
        <v>141</v>
      </c>
      <c r="C47" t="s">
        <v>156</v>
      </c>
      <c r="D47" s="10">
        <f>SUMIFS(CF!C$8:C$34,CF!$F$8:$F$34,$B47)</f>
        <v>1.5</v>
      </c>
      <c r="E47" s="10">
        <f>SUMIFS(CF!D$8:D$34,CF!$F$8:$F$34,$B47)</f>
        <v>1.6</v>
      </c>
      <c r="F47" s="10">
        <f>SUMIFS(CF!E$8:E$34,CF!$F$8:$F$34,$B47)</f>
        <v>1.8</v>
      </c>
      <c r="G47" t="s" s="5">
        <v>117</v>
      </c>
    </row>
    <row r="48">
      <c r="B48" t="s" s="27">
        <v>142</v>
      </c>
      <c r="C48" t="s">
        <v>157</v>
      </c>
      <c r="D48" s="10">
        <f>SUMIFS(CF!C$8:C$34,CF!$F$8:$F$34,$B48)</f>
        <v>-6.1</v>
      </c>
      <c r="E48" s="10">
        <f>SUMIFS(CF!D$8:D$34,CF!$F$8:$F$34,$B48)</f>
        <v>-7.2</v>
      </c>
      <c r="F48" s="10">
        <f>SUMIFS(CF!E$8:E$34,CF!$F$8:$F$34,$B48)</f>
        <v>-8.4</v>
      </c>
      <c r="G48" t="s" s="5">
        <v>118</v>
      </c>
    </row>
    <row r="49">
      <c r="B49" t="s" s="27">
        <v>143</v>
      </c>
      <c r="C49" t="s">
        <v>158</v>
      </c>
      <c r="D49" s="10">
        <f>SUMIFS(CF!C$8:C$34,CF!$F$8:$F$34,$B49)</f>
        <v>0</v>
      </c>
      <c r="E49" s="10">
        <f>SUMIFS(CF!D$8:D$34,CF!$F$8:$F$34,$B49)</f>
        <v>0.1</v>
      </c>
      <c r="F49" s="10">
        <f>SUMIFS(CF!E$8:E$34,CF!$F$8:$F$34,$B49)</f>
        <v>0</v>
      </c>
      <c r="G49" t="s" s="5">
        <v>119</v>
      </c>
    </row>
    <row r="50">
      <c r="B50" t="s" s="27">
        <v>144</v>
      </c>
      <c r="C50" t="s">
        <v>159</v>
      </c>
      <c r="D50" s="10">
        <f>SUMIFS(CF!C$8:C$34,CF!$F$8:$F$34,$B50)</f>
        <v>-3.7</v>
      </c>
      <c r="E50" s="10">
        <f>SUMIFS(CF!D$8:D$34,CF!$F$8:$F$34,$B50)</f>
        <v>-5.3</v>
      </c>
      <c r="F50" s="10">
        <f>SUMIFS(CF!E$8:E$34,CF!$F$8:$F$34,$B50)</f>
        <v>-6.3</v>
      </c>
      <c r="G50" t="s" s="5">
        <v>121</v>
      </c>
    </row>
    <row r="51">
      <c r="B51" t="s" s="27">
        <v>145</v>
      </c>
      <c r="C51" t="s">
        <v>160</v>
      </c>
      <c r="D51" s="10">
        <f>SUMIFS(CF!C$8:C$34,CF!$F$8:$F$34,$B51)</f>
        <v>-1.6</v>
      </c>
      <c r="E51" s="10">
        <f>SUMIFS(CF!D$8:D$34,CF!$F$8:$F$34,$B51)</f>
        <v>-3</v>
      </c>
      <c r="F51" s="10">
        <f>SUMIFS(CF!E$8:E$34,CF!$F$8:$F$34,$B51)</f>
        <v>-4.2</v>
      </c>
      <c r="G51" t="s" s="5">
        <v>122</v>
      </c>
    </row>
    <row r="52">
      <c r="B52" t="s" s="27">
        <v>146</v>
      </c>
      <c r="C52" t="s">
        <v>161</v>
      </c>
      <c r="D52" s="10">
        <f>SUMIFS(CF!C$8:C$34,CF!$F$8:$F$34,$B52)</f>
        <v>4.8</v>
      </c>
      <c r="E52" s="10">
        <f>SUMIFS(CF!D$8:D$34,CF!$F$8:$F$34,$B52)</f>
        <v>22.5</v>
      </c>
      <c r="F52" s="10">
        <f>SUMIFS(CF!E$8:E$34,CF!$F$8:$F$34,$B52)</f>
        <v>23.3</v>
      </c>
      <c r="G52" t="s" s="5">
        <v>123</v>
      </c>
    </row>
    <row r="53">
      <c r="B53" t="s" s="27">
        <v>147</v>
      </c>
      <c r="C53" t="s">
        <v>162</v>
      </c>
      <c r="D53" s="10">
        <f>SUMIFS(CF!C$8:C$34,CF!$F$8:$F$34,$B53)</f>
        <v>0.7</v>
      </c>
      <c r="E53" s="10">
        <f>SUMIFS(CF!D$8:D$34,CF!$F$8:$F$34,$B53)</f>
        <v>1.7</v>
      </c>
      <c r="F53" s="10">
        <f>SUMIFS(CF!E$8:E$34,CF!$F$8:$F$34,$B53)</f>
        <v>1.9</v>
      </c>
      <c r="G53" t="s" s="5">
        <v>68</v>
      </c>
    </row>
    <row r="54">
      <c r="B54" t="s" s="27">
        <v>148</v>
      </c>
      <c r="C54" t="s">
        <v>163</v>
      </c>
      <c r="D54" s="10">
        <f>SUMIFS(CF!C$8:C$34,CF!$F$8:$F$34,$B54)</f>
        <v>2</v>
      </c>
      <c r="E54" s="10">
        <f>SUMIFS(CF!D$8:D$34,CF!$F$8:$F$34,$B54)</f>
        <v>4.3</v>
      </c>
      <c r="F54" s="10">
        <f>SUMIFS(CF!E$8:E$34,CF!$F$8:$F$34,$B54)</f>
        <v>4.8</v>
      </c>
      <c r="G54" t="s" s="5">
        <v>124</v>
      </c>
    </row>
    <row r="55">
      <c r="B55" t="s" s="27">
        <v>149</v>
      </c>
      <c r="C55" t="s">
        <v>164</v>
      </c>
      <c r="D55" s="10">
        <f>SUMIFS(CF!C$8:C$34,CF!$F$8:$F$34,$B55)</f>
        <v>-202</v>
      </c>
      <c r="E55" s="10">
        <f>SUMIFS(CF!D$8:D$34,CF!$F$8:$F$34,$B55)</f>
        <v>-342</v>
      </c>
      <c r="F55" s="10">
        <f>SUMIFS(CF!E$8:E$34,CF!$F$8:$F$34,$B55)</f>
        <v>-383</v>
      </c>
      <c r="G55" t="s" s="5">
        <v>127</v>
      </c>
    </row>
    <row r="56">
      <c r="B56" t="s" s="27">
        <v>150</v>
      </c>
      <c r="C56" t="s">
        <v>165</v>
      </c>
      <c r="D56" s="10">
        <f>SUMIFS(CF!C$8:C$34,CF!$F$8:$F$34,$B56)</f>
        <v>-6</v>
      </c>
      <c r="E56" s="10">
        <f>SUMIFS(CF!D$8:D$34,CF!$F$8:$F$34,$B56)</f>
        <v>-8.1</v>
      </c>
      <c r="F56" s="10">
        <f>SUMIFS(CF!E$8:E$34,CF!$F$8:$F$34,$B56)</f>
        <v>-8.5</v>
      </c>
      <c r="G56" t="s" s="5">
        <v>128</v>
      </c>
    </row>
    <row r="57">
      <c r="B57" t="s" s="27">
        <v>151</v>
      </c>
      <c r="C57" t="s">
        <v>166</v>
      </c>
      <c r="D57" s="10">
        <f>SUMIFS(CF!C$8:C$34,CF!$F$8:$F$34,$B57)</f>
        <v>150</v>
      </c>
      <c r="E57" s="10">
        <f>SUMIFS(CF!D$8:D$34,CF!$F$8:$F$34,$B57)</f>
        <v>150</v>
      </c>
      <c r="F57" s="10">
        <f>SUMIFS(CF!E$8:E$34,CF!$F$8:$F$34,$B57)</f>
        <v>150</v>
      </c>
      <c r="G57" t="s" s="5">
        <v>131</v>
      </c>
    </row>
    <row r="58">
      <c r="B58" t="s" s="27">
        <v>152</v>
      </c>
      <c r="C58" t="s">
        <v>167</v>
      </c>
      <c r="D58" s="10">
        <f>SUMIFS(CF!C$8:C$34,CF!$F$8:$F$34,$B58)</f>
        <v>0</v>
      </c>
      <c r="E58" s="10">
        <f>SUMIFS(CF!D$8:D$34,CF!$F$8:$F$34,$B58)</f>
        <v>120</v>
      </c>
      <c r="F58" s="10">
        <f>SUMIFS(CF!E$8:E$34,CF!$F$8:$F$34,$B58)</f>
        <v>300</v>
      </c>
      <c r="G58" t="s" s="5">
        <v>132</v>
      </c>
    </row>
    <row r="59">
      <c r="B59" t="s" s="27">
        <v>153</v>
      </c>
      <c r="C59" t="s">
        <v>168</v>
      </c>
      <c r="D59" s="10">
        <f>SUMIFS(CF!C$8:C$34,CF!$F$8:$F$34,$B59)</f>
        <v>-1.2</v>
      </c>
      <c r="E59" s="10">
        <f>SUMIFS(CF!D$8:D$34,CF!$F$8:$F$34,$B59)</f>
        <v>-1.5</v>
      </c>
      <c r="F59" s="10">
        <f>SUMIFS(CF!E$8:E$34,CF!$F$8:$F$34,$B59)</f>
        <v>-2</v>
      </c>
      <c r="G59" t="s" s="5">
        <v>133</v>
      </c>
    </row>
    <row r="60">
      <c r="B60" t="s" s="27">
        <v>154</v>
      </c>
      <c r="C60" t="s">
        <v>134</v>
      </c>
      <c r="D60" s="10">
        <f>SUMIFS(CF!C$8:C$34,CF!$F$8:$F$34,$B60)</f>
        <v>-1.5</v>
      </c>
      <c r="E60" s="10">
        <f>SUMIFS(CF!D$8:D$34,CF!$F$8:$F$34,$B60)</f>
        <v>-19.4</v>
      </c>
      <c r="F60" s="10">
        <f>SUMIFS(CF!E$8:E$34,CF!$F$8:$F$34,$B60)</f>
        <v>-179.2</v>
      </c>
      <c r="G60" t="s" s="5">
        <v>134</v>
      </c>
    </row>
    <row r="61">
      <c r="B61" t="s" s="27">
        <v>155</v>
      </c>
      <c r="C61" t="s">
        <v>169</v>
      </c>
      <c r="D61" s="10">
        <f>SUMIFS(CF!C$8:C$34,CF!$F$8:$F$34,$B61)</f>
        <v>52</v>
      </c>
      <c r="E61" s="10">
        <f>SUMIFS(CF!D$8:D$34,CF!$F$8:$F$34,$B61)</f>
        <v>61</v>
      </c>
      <c r="F61" s="10">
        <f>SUMIFS(CF!E$8:E$34,CF!$F$8:$F$34,$B61)</f>
        <v>70</v>
      </c>
      <c r="G61" t="s" s="5">
        <v>137</v>
      </c>
    </row>
    <row r="62">
      <c r="B62" t="s" s="26">
        <v>180</v>
      </c>
      <c r="C62" s="13"/>
      <c r="D62" s="24">
        <f>SUM(D45:D61)</f>
        <v>60.999999999999986</v>
      </c>
      <c r="E62" s="24">
        <f>SUM(E45:E61)</f>
        <v>70</v>
      </c>
      <c r="F62" s="24">
        <f>SUM(F45:F61)</f>
        <v>85.00000000000003</v>
      </c>
      <c r="G62" s="1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8"/>
  <sheetViews>
    <sheetView showGridLines="0" workbookViewId="0">
      <pane ySplit="6" topLeftCell="A7" activePane="bottomLeft" state="frozen"/>
      <selection pane="bottomLeft" activeCell="A1" sqref="A1"/>
    </sheetView>
  </sheetViews>
  <cols>
    <col min="1" max="1" width="2.21875" customWidth="1"/>
    <col min="2" max="2" width="62.7890625" customWidth="1"/>
    <col min="3" max="11" width="12.50390625" customWidth="1"/>
    <col min="12" max="12" width="15.21875" customWidth="1"/>
    <col min="13" max="13" width="79.9296875" customWidth="1"/>
  </cols>
  <sheetData>
    <row r="2">
      <c r="B2" t="s" s="2">
        <v>237</v>
      </c>
    </row>
    <row r="3">
      <c r="B3" t="s" s="4">
        <v>1</v>
      </c>
    </row>
    <row r="4">
      <c r="B4" t="s" s="5">
        <v>238</v>
      </c>
    </row>
    <row r="6">
      <c r="B6" t="s" s="6">
        <v>239</v>
      </c>
      <c r="C6" t="s" s="8">
        <v>263</v>
      </c>
      <c r="D6" t="s" s="8">
        <v>264</v>
      </c>
      <c r="E6" t="s" s="8">
        <v>265</v>
      </c>
      <c r="F6" t="s" s="8">
        <v>331</v>
      </c>
      <c r="G6" t="s" s="8">
        <v>332</v>
      </c>
      <c r="H6" t="s" s="8">
        <v>333</v>
      </c>
      <c r="I6" t="s" s="8">
        <v>229</v>
      </c>
      <c r="J6" t="s" s="8">
        <v>231</v>
      </c>
      <c r="K6" t="s" s="8">
        <v>232</v>
      </c>
      <c r="L6" t="s" s="8">
        <v>269</v>
      </c>
      <c r="M6" t="s" s="6">
        <v>270</v>
      </c>
    </row>
    <row r="7">
      <c r="B7" t="s" s="37">
        <v>240</v>
      </c>
      <c r="C7" s="9"/>
      <c r="D7" s="9"/>
      <c r="E7" s="9"/>
      <c r="F7" s="9"/>
      <c r="G7" s="9"/>
      <c r="H7" s="9"/>
      <c r="I7" s="9"/>
      <c r="J7" s="9"/>
      <c r="K7" s="9"/>
      <c r="L7" s="9"/>
      <c r="M7" s="9"/>
    </row>
    <row r="8">
      <c r="B8" t="s" s="38">
        <v>9</v>
      </c>
      <c r="C8" s="30">
        <f>IS!C12</f>
        <v>268</v>
      </c>
      <c r="D8" s="30">
        <f>IS!D12</f>
        <v>332</v>
      </c>
      <c r="E8" s="30">
        <f>IS!E12</f>
        <v>412</v>
      </c>
      <c r="F8" s="30">
        <f>SUM(IS!C8:C11)</f>
        <v>268</v>
      </c>
      <c r="G8" s="30">
        <f>SUM(IS!D8:D11)</f>
        <v>332</v>
      </c>
      <c r="H8" s="30">
        <f>SUM(IS!E8:E11)</f>
        <v>412</v>
      </c>
      <c r="I8" s="10">
        <f>ROUND(F8-C8,6)</f>
        <v>0</v>
      </c>
      <c r="J8" s="10">
        <f>ROUND(G8-D8,6)</f>
        <v>0</v>
      </c>
      <c r="K8" s="10">
        <f>ROUND(H8-E8,6)</f>
        <v>0</v>
      </c>
      <c r="L8" t="str" s="34">
        <f>IF(SUMPRODUCT(ABS(ROUND(I8:K8,1)))=0,"Ties","Does not tie")</f>
        <v>Ties</v>
      </c>
      <c r="M8" t="s" s="5">
        <v>271</v>
      </c>
    </row>
    <row r="9">
      <c r="B9" t="s" s="38">
        <v>13</v>
      </c>
      <c r="C9" s="30">
        <f>IS!C16</f>
        <v>156</v>
      </c>
      <c r="D9" s="30">
        <f>IS!D16</f>
        <v>196</v>
      </c>
      <c r="E9" s="30">
        <f>IS!E16</f>
        <v>246.6</v>
      </c>
      <c r="F9" s="30">
        <f>IS!C12+SUM(IS!C13:C15)</f>
        <v>156</v>
      </c>
      <c r="G9" s="30">
        <f>IS!D12+SUM(IS!D13:D15)</f>
        <v>196</v>
      </c>
      <c r="H9" s="30">
        <f>IS!E12+SUM(IS!E13:E15)</f>
        <v>246.60000000000002</v>
      </c>
      <c r="I9" s="10">
        <f>ROUND(F9-C9,6)</f>
        <v>0</v>
      </c>
      <c r="J9" s="10">
        <f>ROUND(G9-D9,6)</f>
        <v>0</v>
      </c>
      <c r="K9" s="10">
        <f>ROUND(H9-E9,6)</f>
        <v>0</v>
      </c>
      <c r="L9" t="str" s="34">
        <f>IF(SUMPRODUCT(ABS(ROUND(I9:K9,1)))=0,"Ties","Does not tie")</f>
        <v>Ties</v>
      </c>
      <c r="M9" t="s" s="5">
        <v>272</v>
      </c>
    </row>
    <row r="10">
      <c r="B10" t="s" s="38">
        <v>19</v>
      </c>
      <c r="C10" s="30">
        <f>IS!C22</f>
        <v>-16.4</v>
      </c>
      <c r="D10" s="30">
        <f>IS!D22</f>
        <v>-8.9</v>
      </c>
      <c r="E10" s="30">
        <f>IS!E22</f>
        <v>-2.1</v>
      </c>
      <c r="F10" s="30">
        <f>IS!C16+SUM(IS!C17:C21)</f>
        <v>-16.400000000000006</v>
      </c>
      <c r="G10" s="30">
        <f>IS!D16+SUM(IS!D17:D21)</f>
        <v>-8.900000000000006</v>
      </c>
      <c r="H10" s="30">
        <f>IS!E16+SUM(IS!E17:E21)</f>
        <v>-2.0999999999999943</v>
      </c>
      <c r="I10" s="10">
        <f>ROUND(F10-C10,6)</f>
        <v>0</v>
      </c>
      <c r="J10" s="10">
        <f>ROUND(G10-D10,6)</f>
        <v>0</v>
      </c>
      <c r="K10" s="10">
        <f>ROUND(H10-E10,6)</f>
        <v>0</v>
      </c>
      <c r="L10" t="str" s="34">
        <f>IF(SUMPRODUCT(ABS(ROUND(I10:K10,1)))=0,"Ties","Does not tie")</f>
        <v>Ties</v>
      </c>
      <c r="M10" t="s" s="5">
        <v>273</v>
      </c>
    </row>
    <row r="11">
      <c r="B11" t="s" s="38">
        <v>57</v>
      </c>
      <c r="C11" s="30">
        <f>BS!C12</f>
        <v>91.7</v>
      </c>
      <c r="D11" s="30">
        <f>BS!D12</f>
        <v>107.7</v>
      </c>
      <c r="E11" s="30">
        <f>BS!E12</f>
        <v>131.6</v>
      </c>
      <c r="F11" s="30">
        <f>SUM(BS!C9:C11)</f>
        <v>91.69999999999999</v>
      </c>
      <c r="G11" s="30">
        <f>SUM(BS!D9:D11)</f>
        <v>107.7</v>
      </c>
      <c r="H11" s="30">
        <f>SUM(BS!E9:E11)</f>
        <v>131.6</v>
      </c>
      <c r="I11" s="10">
        <f>ROUND(F11-C11,6)</f>
        <v>0</v>
      </c>
      <c r="J11" s="10">
        <f>ROUND(G11-D11,6)</f>
        <v>0</v>
      </c>
      <c r="K11" s="10">
        <f>ROUND(H11-E11,6)</f>
        <v>0</v>
      </c>
      <c r="L11" t="str" s="34">
        <f>IF(SUMPRODUCT(ABS(ROUND(I11:K11,1)))=0,"Ties","Does not tie")</f>
        <v>Ties</v>
      </c>
      <c r="M11" t="s" s="5">
        <v>274</v>
      </c>
    </row>
    <row r="12">
      <c r="B12" t="s" s="38">
        <v>60</v>
      </c>
      <c r="C12" s="30">
        <f>BS!C15</f>
        <v>1473</v>
      </c>
      <c r="D12" s="30">
        <f>BS!D15</f>
        <v>1716</v>
      </c>
      <c r="E12" s="30">
        <f>BS!E15</f>
        <v>1978</v>
      </c>
      <c r="F12" s="30">
        <f>BS!C13+BS!C14</f>
        <v>1473</v>
      </c>
      <c r="G12" s="30">
        <f>BS!D13+BS!D14</f>
        <v>1716</v>
      </c>
      <c r="H12" s="30">
        <f>BS!E13+BS!E14</f>
        <v>1978</v>
      </c>
      <c r="I12" s="10">
        <f>ROUND(F12-C12,6)</f>
        <v>0</v>
      </c>
      <c r="J12" s="10">
        <f>ROUND(G12-D12,6)</f>
        <v>0</v>
      </c>
      <c r="K12" s="10">
        <f>ROUND(H12-E12,6)</f>
        <v>0</v>
      </c>
      <c r="L12" t="str" s="34">
        <f>IF(SUMPRODUCT(ABS(ROUND(I12:K12,1)))=0,"Ties","Does not tie")</f>
        <v>Ties</v>
      </c>
      <c r="M12" t="s" s="5">
        <v>275</v>
      </c>
    </row>
    <row r="13">
      <c r="B13" t="s" s="38">
        <v>65</v>
      </c>
      <c r="C13" s="30">
        <f>BS!C20</f>
        <v>1632.1</v>
      </c>
      <c r="D13" s="30">
        <f>BS!D20</f>
        <v>1902.3</v>
      </c>
      <c r="E13" s="30">
        <f>BS!E20</f>
        <v>2200.6</v>
      </c>
      <c r="F13" s="30">
        <f>BS!C12+BS!C15+SUM(BS!C16:C19)</f>
        <v>1632.1000000000001</v>
      </c>
      <c r="G13" s="30">
        <f>BS!D12+BS!D15+SUM(BS!D16:D19)</f>
        <v>1902.3</v>
      </c>
      <c r="H13" s="30">
        <f>BS!E12+BS!E15+SUM(BS!E16:E19)</f>
        <v>2200.6</v>
      </c>
      <c r="I13" s="10">
        <f>ROUND(F13-C13,6)</f>
        <v>0</v>
      </c>
      <c r="J13" s="10">
        <f>ROUND(G13-D13,6)</f>
        <v>0</v>
      </c>
      <c r="K13" s="10">
        <f>ROUND(H13-E13,6)</f>
        <v>0</v>
      </c>
      <c r="L13" t="str" s="34">
        <f>IF(SUMPRODUCT(ABS(ROUND(I13:K13,1)))=0,"Ties","Does not tie")</f>
        <v>Ties</v>
      </c>
      <c r="M13" t="s" s="5">
        <v>276</v>
      </c>
    </row>
    <row r="14">
      <c r="B14" t="s" s="38">
        <v>75</v>
      </c>
      <c r="C14" s="30">
        <f>BS!C30</f>
        <v>936.8</v>
      </c>
      <c r="D14" s="30">
        <f>BS!D30</f>
        <v>1235.3</v>
      </c>
      <c r="E14" s="30">
        <f>BS!E30</f>
        <v>1714.9</v>
      </c>
      <c r="F14" s="30">
        <f>SUM(BS!C22:C29)</f>
        <v>936.8</v>
      </c>
      <c r="G14" s="30">
        <f>SUM(BS!D22:D29)</f>
        <v>1235.3</v>
      </c>
      <c r="H14" s="30">
        <f>SUM(BS!E22:E29)</f>
        <v>1714.9</v>
      </c>
      <c r="I14" s="10">
        <f>ROUND(F14-C14,6)</f>
        <v>0</v>
      </c>
      <c r="J14" s="10">
        <f>ROUND(G14-D14,6)</f>
        <v>0</v>
      </c>
      <c r="K14" s="10">
        <f>ROUND(H14-E14,6)</f>
        <v>0</v>
      </c>
      <c r="L14" t="str" s="34">
        <f>IF(SUMPRODUCT(ABS(ROUND(I14:K14,1)))=0,"Ties","Does not tie")</f>
        <v>Ties</v>
      </c>
      <c r="M14" t="s" s="5">
        <v>277</v>
      </c>
    </row>
    <row r="15">
      <c r="B15" t="s" s="38">
        <v>77</v>
      </c>
      <c r="C15" s="30">
        <f>BS!C32</f>
        <v>1632.1</v>
      </c>
      <c r="D15" s="30">
        <f>BS!D32</f>
        <v>1902.3</v>
      </c>
      <c r="E15" s="30">
        <f>BS!E32</f>
        <v>2200.6</v>
      </c>
      <c r="F15" s="30">
        <f>BS!C30+BS!C31</f>
        <v>1632.1</v>
      </c>
      <c r="G15" s="30">
        <f>BS!D30+BS!D31</f>
        <v>1902.3</v>
      </c>
      <c r="H15" s="30">
        <f>BS!E30+BS!E31</f>
        <v>2200.6</v>
      </c>
      <c r="I15" s="10">
        <f>ROUND(F15-C15,6)</f>
        <v>0</v>
      </c>
      <c r="J15" s="10">
        <f>ROUND(G15-D15,6)</f>
        <v>0</v>
      </c>
      <c r="K15" s="10">
        <f>ROUND(H15-E15,6)</f>
        <v>0</v>
      </c>
      <c r="L15" t="str" s="34">
        <f>IF(SUMPRODUCT(ABS(ROUND(I15:K15,1)))=0,"Ties","Does not tie")</f>
        <v>Ties</v>
      </c>
      <c r="M15" t="s" s="5">
        <v>278</v>
      </c>
    </row>
    <row r="16">
      <c r="B16" t="s" s="38">
        <v>125</v>
      </c>
      <c r="C16" s="30">
        <f>CF!C21</f>
        <v>69.7</v>
      </c>
      <c r="D16" s="30">
        <f>CF!D21</f>
        <v>110</v>
      </c>
      <c r="E16" s="30">
        <f>CF!E21</f>
        <v>137.7</v>
      </c>
      <c r="F16" s="30">
        <f>CF!C8+SUM(CF!C10:C14)+SUM(CF!C16:C20)</f>
        <v>69.7</v>
      </c>
      <c r="G16" s="30">
        <f>CF!D8+SUM(CF!D10:D14)+SUM(CF!D16:D20)</f>
        <v>109.99999999999999</v>
      </c>
      <c r="H16" s="30">
        <f>CF!E8+SUM(CF!E10:E14)+SUM(CF!E16:E20)</f>
        <v>137.70000000000002</v>
      </c>
      <c r="I16" s="10">
        <f>ROUND(F16-C16,6)</f>
        <v>0</v>
      </c>
      <c r="J16" s="10">
        <f>ROUND(G16-D16,6)</f>
        <v>0</v>
      </c>
      <c r="K16" s="10">
        <f>ROUND(H16-E16,6)</f>
        <v>0</v>
      </c>
      <c r="L16" t="str" s="34">
        <f>IF(SUMPRODUCT(ABS(ROUND(I16:K16,1)))=0,"Ties","Does not tie")</f>
        <v>Ties</v>
      </c>
      <c r="M16" t="s" s="5">
        <v>279</v>
      </c>
    </row>
    <row r="17">
      <c r="B17" t="s" s="38">
        <v>129</v>
      </c>
      <c r="C17" s="30">
        <f>CF!C25</f>
        <v>-208</v>
      </c>
      <c r="D17" s="30">
        <f>CF!D25</f>
        <v>-350.1</v>
      </c>
      <c r="E17" s="30">
        <f>CF!E25</f>
        <v>-391.5</v>
      </c>
      <c r="F17" s="30">
        <f>SUM(CF!C23:C24)</f>
        <v>-208</v>
      </c>
      <c r="G17" s="30">
        <f>SUM(CF!D23:D24)</f>
        <v>-350.1</v>
      </c>
      <c r="H17" s="30">
        <f>SUM(CF!E23:E24)</f>
        <v>-391.5</v>
      </c>
      <c r="I17" s="10">
        <f>ROUND(F17-C17,6)</f>
        <v>0</v>
      </c>
      <c r="J17" s="10">
        <f>ROUND(G17-D17,6)</f>
        <v>0</v>
      </c>
      <c r="K17" s="10">
        <f>ROUND(H17-E17,6)</f>
        <v>0</v>
      </c>
      <c r="L17" t="str" s="34">
        <f>IF(SUMPRODUCT(ABS(ROUND(I17:K17,1)))=0,"Ties","Does not tie")</f>
        <v>Ties</v>
      </c>
      <c r="M17" t="s" s="5">
        <v>280</v>
      </c>
    </row>
    <row r="18">
      <c r="B18" t="s" s="38">
        <v>135</v>
      </c>
      <c r="C18" s="30">
        <f>CF!C31</f>
        <v>147.3</v>
      </c>
      <c r="D18" s="30">
        <f>CF!D31</f>
        <v>249.1</v>
      </c>
      <c r="E18" s="30">
        <f>CF!E31</f>
        <v>268.8</v>
      </c>
      <c r="F18" s="30">
        <f>SUM(CF!C27:C30)</f>
        <v>147.3</v>
      </c>
      <c r="G18" s="30">
        <f>SUM(CF!D27:D30)</f>
        <v>249.1</v>
      </c>
      <c r="H18" s="30">
        <f>SUM(CF!E27:E30)</f>
        <v>268.8</v>
      </c>
      <c r="I18" s="10">
        <f>ROUND(F18-C18,6)</f>
        <v>0</v>
      </c>
      <c r="J18" s="10">
        <f>ROUND(G18-D18,6)</f>
        <v>0</v>
      </c>
      <c r="K18" s="10">
        <f>ROUND(H18-E18,6)</f>
        <v>0</v>
      </c>
      <c r="L18" t="str" s="34">
        <f>IF(SUMPRODUCT(ABS(ROUND(I18:K18,1)))=0,"Ties","Does not tie")</f>
        <v>Ties</v>
      </c>
      <c r="M18" t="s" s="5">
        <v>281</v>
      </c>
    </row>
    <row r="19">
      <c r="B19" t="s" s="38">
        <v>136</v>
      </c>
      <c r="C19" s="30">
        <f>CF!C32</f>
        <v>9</v>
      </c>
      <c r="D19" s="30">
        <f>CF!D32</f>
        <v>9</v>
      </c>
      <c r="E19" s="30">
        <f>CF!E32</f>
        <v>15</v>
      </c>
      <c r="F19" s="30">
        <f>CF!C21+CF!C25+CF!C31</f>
        <v>9</v>
      </c>
      <c r="G19" s="30">
        <f>CF!D21+CF!D25+CF!D31</f>
        <v>8.999999999999972</v>
      </c>
      <c r="H19" s="30">
        <f>CF!E21+CF!E25+CF!E31</f>
        <v>15</v>
      </c>
      <c r="I19" s="10">
        <f>ROUND(F19-C19,6)</f>
        <v>0</v>
      </c>
      <c r="J19" s="10">
        <f>ROUND(G19-D19,6)</f>
        <v>0</v>
      </c>
      <c r="K19" s="10">
        <f>ROUND(H19-E19,6)</f>
        <v>0</v>
      </c>
      <c r="L19" t="str" s="34">
        <f>IF(SUMPRODUCT(ABS(ROUND(I19:K19,1)))=0,"Ties","Does not tie")</f>
        <v>Ties</v>
      </c>
      <c r="M19" t="s" s="5">
        <v>282</v>
      </c>
    </row>
    <row r="20">
      <c r="B20" t="s" s="38">
        <v>138</v>
      </c>
      <c r="C20" s="30">
        <f>CF!C34</f>
        <v>61</v>
      </c>
      <c r="D20" s="30">
        <f>CF!D34</f>
        <v>70</v>
      </c>
      <c r="E20" s="30">
        <f>CF!E34</f>
        <v>85</v>
      </c>
      <c r="F20" s="30">
        <f>CF!C33+CF!C32</f>
        <v>61</v>
      </c>
      <c r="G20" s="30">
        <f>CF!D33+CF!D32</f>
        <v>70</v>
      </c>
      <c r="H20" s="30">
        <f>CF!E33+CF!E32</f>
        <v>85</v>
      </c>
      <c r="I20" s="10">
        <f>ROUND(F20-C20,6)</f>
        <v>0</v>
      </c>
      <c r="J20" s="10">
        <f>ROUND(G20-D20,6)</f>
        <v>0</v>
      </c>
      <c r="K20" s="10">
        <f>ROUND(H20-E20,6)</f>
        <v>0</v>
      </c>
      <c r="L20" t="str" s="34">
        <f>IF(SUMPRODUCT(ABS(ROUND(I20:K20,1)))=0,"Ties","Does not tie")</f>
        <v>Ties</v>
      </c>
      <c r="M20" t="s" s="5">
        <v>283</v>
      </c>
    </row>
    <row r="21">
      <c r="B21" s="38"/>
      <c r="C21" s="30"/>
      <c r="D21" s="30"/>
      <c r="E21" s="30"/>
      <c r="F21" s="30"/>
      <c r="G21" s="30"/>
      <c r="H21" s="30"/>
      <c r="I21" s="10"/>
      <c r="J21" s="10"/>
      <c r="K21" s="10"/>
      <c r="L21" s="34"/>
      <c r="M21" s="5"/>
    </row>
    <row r="22">
      <c r="B22" t="s" s="37">
        <v>241</v>
      </c>
      <c r="C22" s="31"/>
      <c r="D22" s="31"/>
      <c r="E22" s="31"/>
      <c r="F22" s="31"/>
      <c r="G22" s="31"/>
      <c r="H22" s="31"/>
      <c r="I22" s="32"/>
      <c r="J22" s="32"/>
      <c r="K22" s="32"/>
      <c r="L22" s="33"/>
      <c r="M22" s="29"/>
    </row>
    <row r="23">
      <c r="B23" t="s" s="38">
        <v>242</v>
      </c>
      <c r="C23" s="30">
        <f>BS!C20</f>
        <v>1632.1</v>
      </c>
      <c r="D23" s="30">
        <f>BS!D20</f>
        <v>1902.3</v>
      </c>
      <c r="E23" s="30">
        <f>BS!E20</f>
        <v>2200.6</v>
      </c>
      <c r="F23" s="30">
        <f>BS!C32</f>
        <v>1632.1</v>
      </c>
      <c r="G23" s="30">
        <f>BS!D32</f>
        <v>1902.3</v>
      </c>
      <c r="H23" s="30">
        <f>BS!E32</f>
        <v>2200.6</v>
      </c>
      <c r="I23" s="10">
        <f>ROUND(F23-C23,6)</f>
        <v>0</v>
      </c>
      <c r="J23" s="10">
        <f>ROUND(G23-D23,6)</f>
        <v>0</v>
      </c>
      <c r="K23" s="10">
        <f>ROUND(H23-E23,6)</f>
        <v>0</v>
      </c>
      <c r="L23" t="str" s="34">
        <f>IF(SUMPRODUCT(ABS(ROUND(I23:K23,1)))=0,"Ties","Does not tie")</f>
        <v>Ties</v>
      </c>
      <c r="M23" t="s" s="5">
        <v>284</v>
      </c>
    </row>
    <row r="24">
      <c r="B24" s="38"/>
      <c r="C24" s="30"/>
      <c r="D24" s="30"/>
      <c r="E24" s="30"/>
      <c r="F24" s="30"/>
      <c r="G24" s="30"/>
      <c r="H24" s="30"/>
      <c r="I24" s="10"/>
      <c r="J24" s="10"/>
      <c r="K24" s="10"/>
      <c r="L24" s="34"/>
      <c r="M24" s="5"/>
    </row>
    <row r="25">
      <c r="B25" t="s" s="37">
        <v>243</v>
      </c>
      <c r="C25" s="31"/>
      <c r="D25" s="31"/>
      <c r="E25" s="31"/>
      <c r="F25" s="31"/>
      <c r="G25" s="31"/>
      <c r="H25" s="31"/>
      <c r="I25" s="32"/>
      <c r="J25" s="32"/>
      <c r="K25" s="32"/>
      <c r="L25" s="33"/>
      <c r="M25" s="29"/>
    </row>
    <row r="26">
      <c r="B26" t="s" s="38">
        <v>244</v>
      </c>
      <c r="C26" s="30">
        <f>BS!C9</f>
        <v>61</v>
      </c>
      <c r="D26" s="30">
        <f>BS!D9</f>
        <v>70</v>
      </c>
      <c r="E26" s="30">
        <f>BS!E9</f>
        <v>85</v>
      </c>
      <c r="F26" s="30">
        <f>CF!C34</f>
        <v>61</v>
      </c>
      <c r="G26" s="30">
        <f>CF!D34</f>
        <v>70</v>
      </c>
      <c r="H26" s="30">
        <f>CF!E34</f>
        <v>85</v>
      </c>
      <c r="I26" s="10">
        <f>ROUND(F26-C26,6)</f>
        <v>0</v>
      </c>
      <c r="J26" s="10">
        <f>ROUND(G26-D26,6)</f>
        <v>0</v>
      </c>
      <c r="K26" s="10">
        <f>ROUND(H26-E26,6)</f>
        <v>0</v>
      </c>
      <c r="L26" t="str" s="34">
        <f>IF(SUMPRODUCT(ABS(ROUND(I26:K26,1)))=0,"Ties","Does not tie")</f>
        <v>Ties</v>
      </c>
      <c r="M26" t="s" s="5">
        <v>285</v>
      </c>
    </row>
    <row r="27">
      <c r="B27" t="s" s="38">
        <v>245</v>
      </c>
      <c r="C27" s="30"/>
      <c r="D27" s="30">
        <f>BS!C9</f>
        <v>61</v>
      </c>
      <c r="E27" s="30">
        <f>BS!D9</f>
        <v>70</v>
      </c>
      <c r="F27" s="30"/>
      <c r="G27" s="30">
        <f>CF!D33</f>
        <v>61</v>
      </c>
      <c r="H27" s="30">
        <f>CF!E33</f>
        <v>70</v>
      </c>
      <c r="I27" s="10"/>
      <c r="J27" s="10">
        <f>ROUND(G27-D27,6)</f>
        <v>0</v>
      </c>
      <c r="K27" s="10">
        <f>ROUND(H27-E27,6)</f>
        <v>0</v>
      </c>
      <c r="L27" t="str" s="34">
        <f>IF(SUMPRODUCT(ABS(ROUND(I27:K27,1)))=0,"Ties","Does not tie")</f>
        <v>Ties</v>
      </c>
      <c r="M27" t="s" s="5">
        <v>286</v>
      </c>
    </row>
    <row r="28">
      <c r="B28" t="s" s="38">
        <v>246</v>
      </c>
      <c r="C28" s="30">
        <f>IS!C22</f>
        <v>-16.4</v>
      </c>
      <c r="D28" s="30">
        <f>IS!D22</f>
        <v>-8.9</v>
      </c>
      <c r="E28" s="30">
        <f>IS!E22</f>
        <v>-2.1</v>
      </c>
      <c r="F28" s="30">
        <f>CF!C8</f>
        <v>-16.4</v>
      </c>
      <c r="G28" s="30">
        <f>CF!D8</f>
        <v>-8.9</v>
      </c>
      <c r="H28" s="30">
        <f>CF!E8</f>
        <v>-2.1</v>
      </c>
      <c r="I28" s="10">
        <f>ROUND(F28-C28,6)</f>
        <v>0</v>
      </c>
      <c r="J28" s="10">
        <f>ROUND(G28-D28,6)</f>
        <v>0</v>
      </c>
      <c r="K28" s="10">
        <f>ROUND(H28-E28,6)</f>
        <v>0</v>
      </c>
      <c r="L28" t="str" s="34">
        <f>IF(SUMPRODUCT(ABS(ROUND(I28:K28,1)))=0,"Ties","Does not tie")</f>
        <v>Ties</v>
      </c>
      <c r="M28" t="s" s="5">
        <v>287</v>
      </c>
    </row>
    <row r="29" ht="14" customHeight="1">
      <c r="B29" t="s" s="38">
        <v>334</v>
      </c>
      <c r="C29" s="30">
        <f>IS!C20</f>
        <v>-88.5</v>
      </c>
      <c r="D29" s="30">
        <f>IS!D20</f>
        <v>-104.2</v>
      </c>
      <c r="E29" s="30">
        <f>IS!E20</f>
        <v>-126.9</v>
      </c>
      <c r="F29" s="30">
        <f>-(CF!C10+CF!C11)</f>
        <v>-88.5</v>
      </c>
      <c r="G29" s="30">
        <f>-(CF!D10+CF!D11)</f>
        <v>-104.2</v>
      </c>
      <c r="H29" s="30">
        <f>-(CF!E10+CF!E11)</f>
        <v>-126.9</v>
      </c>
      <c r="I29" s="10">
        <f>ROUND(F29-C29,6)</f>
        <v>0</v>
      </c>
      <c r="J29" s="10">
        <f>ROUND(G29-D29,6)</f>
        <v>0</v>
      </c>
      <c r="K29" s="10">
        <f>ROUND(H29-E29,6)</f>
        <v>0</v>
      </c>
      <c r="L29" t="str" s="34">
        <f>IF(SUMPRODUCT(ABS(ROUND(I29:K29,1)))=0,"Ties","Does not tie")</f>
        <v>Ties</v>
      </c>
      <c r="M29" t="s" s="5">
        <v>288</v>
      </c>
    </row>
    <row r="30">
      <c r="B30" t="s" s="38">
        <v>248</v>
      </c>
      <c r="C30" s="30"/>
      <c r="D30" s="30">
        <f>BS!D31</f>
        <v>667</v>
      </c>
      <c r="E30" s="30">
        <f>BS!E31</f>
        <v>485.7</v>
      </c>
      <c r="F30" s="30"/>
      <c r="G30" s="30">
        <f>BS!C31+IS!D22+CF!D30</f>
        <v>667</v>
      </c>
      <c r="H30" s="30">
        <f>BS!D31+IS!E22+CF!E30</f>
        <v>485.7</v>
      </c>
      <c r="I30" s="10"/>
      <c r="J30" s="10">
        <f>ROUND(G30-D30,6)</f>
        <v>0</v>
      </c>
      <c r="K30" s="10">
        <f>ROUND(H30-E30,6)</f>
        <v>0</v>
      </c>
      <c r="L30" t="str" s="34">
        <f>IF(SUMPRODUCT(ABS(ROUND(I30:K30,1)))=0,"Ties","Does not tie")</f>
        <v>Ties</v>
      </c>
      <c r="M30" t="s" s="5">
        <v>289</v>
      </c>
    </row>
    <row r="31">
      <c r="B31" s="38"/>
      <c r="C31" s="30"/>
      <c r="D31" s="30"/>
      <c r="E31" s="30"/>
      <c r="F31" s="30"/>
      <c r="G31" s="30"/>
      <c r="H31" s="30"/>
      <c r="I31" s="10"/>
      <c r="J31" s="10"/>
      <c r="K31" s="10"/>
      <c r="L31" s="34"/>
      <c r="M31" s="5"/>
    </row>
    <row r="32">
      <c r="B32" t="s" s="37">
        <v>249</v>
      </c>
      <c r="C32" s="31"/>
      <c r="D32" s="31"/>
      <c r="E32" s="31"/>
      <c r="F32" s="31"/>
      <c r="G32" s="31"/>
      <c r="H32" s="31"/>
      <c r="I32" s="32"/>
      <c r="J32" s="32"/>
      <c r="K32" s="32"/>
      <c r="L32" s="33"/>
      <c r="M32" s="29"/>
    </row>
    <row r="33">
      <c r="B33" t="s" s="38">
        <v>250</v>
      </c>
      <c r="C33" s="30">
        <f>IS!C22</f>
        <v>-16.4</v>
      </c>
      <c r="D33" s="30">
        <f>IS!D22</f>
        <v>-8.9</v>
      </c>
      <c r="E33" s="30">
        <f>IS!E22</f>
        <v>-2.1</v>
      </c>
      <c r="F33" s="30">
        <f>'CoA Map'!D20</f>
        <v>-16.39999999999999</v>
      </c>
      <c r="G33" s="30">
        <f>'CoA Map'!E20</f>
        <v>-8.90000000000002</v>
      </c>
      <c r="H33" s="30">
        <f>'CoA Map'!F20</f>
        <v>-2.1000000000000085</v>
      </c>
      <c r="I33" s="10">
        <f>ROUND(F33-C33,6)</f>
        <v>0</v>
      </c>
      <c r="J33" s="10">
        <f>ROUND(G33-D33,6)</f>
        <v>0</v>
      </c>
      <c r="K33" s="10">
        <f>ROUND(H33-E33,6)</f>
        <v>0</v>
      </c>
      <c r="L33" t="str" s="34">
        <f>IF(SUMPRODUCT(ABS(ROUND(I33:K33,1)))=0,"Ties","Does not tie")</f>
        <v>Ties</v>
      </c>
      <c r="M33" t="s" s="5">
        <v>290</v>
      </c>
    </row>
    <row r="34">
      <c r="B34" t="s" s="38">
        <v>251</v>
      </c>
      <c r="C34" s="30">
        <f>BS!C20</f>
        <v>1632.1</v>
      </c>
      <c r="D34" s="30">
        <f>BS!D20</f>
        <v>1902.3</v>
      </c>
      <c r="E34" s="30">
        <f>BS!E20</f>
        <v>2200.6</v>
      </c>
      <c r="F34" s="30">
        <f>'CoA Map'!D41</f>
        <v>1632.1000000000001</v>
      </c>
      <c r="G34" s="30">
        <f>'CoA Map'!E41</f>
        <v>1902.3</v>
      </c>
      <c r="H34" s="30">
        <f>'CoA Map'!F41</f>
        <v>2200.6</v>
      </c>
      <c r="I34" s="10">
        <f>ROUND(F34-C34,6)</f>
        <v>0</v>
      </c>
      <c r="J34" s="10">
        <f>ROUND(G34-D34,6)</f>
        <v>0</v>
      </c>
      <c r="K34" s="10">
        <f>ROUND(H34-E34,6)</f>
        <v>0</v>
      </c>
      <c r="L34" t="str" s="34">
        <f>IF(SUMPRODUCT(ABS(ROUND(I34:K34,1)))=0,"Ties","Does not tie")</f>
        <v>Ties</v>
      </c>
      <c r="M34" t="s" s="5">
        <v>291</v>
      </c>
    </row>
    <row r="35">
      <c r="B35" t="s" s="38">
        <v>252</v>
      </c>
      <c r="C35" s="30">
        <f>BS!C32</f>
        <v>1632.1</v>
      </c>
      <c r="D35" s="30">
        <f>BS!D32</f>
        <v>1902.3</v>
      </c>
      <c r="E35" s="30">
        <f>BS!E32</f>
        <v>2200.6</v>
      </c>
      <c r="F35" s="30">
        <f>'CoA Map'!D42</f>
        <v>1632.1</v>
      </c>
      <c r="G35" s="30">
        <f>'CoA Map'!E42</f>
        <v>1902.3</v>
      </c>
      <c r="H35" s="30">
        <f>'CoA Map'!F42</f>
        <v>2200.6</v>
      </c>
      <c r="I35" s="10">
        <f>ROUND(F35-C35,6)</f>
        <v>0</v>
      </c>
      <c r="J35" s="10">
        <f>ROUND(G35-D35,6)</f>
        <v>0</v>
      </c>
      <c r="K35" s="10">
        <f>ROUND(H35-E35,6)</f>
        <v>0</v>
      </c>
      <c r="L35" t="str" s="34">
        <f>IF(SUMPRODUCT(ABS(ROUND(I35:K35,1)))=0,"Ties","Does not tie")</f>
        <v>Ties</v>
      </c>
      <c r="M35" t="s" s="5">
        <v>292</v>
      </c>
    </row>
    <row r="36">
      <c r="B36" t="s" s="38">
        <v>253</v>
      </c>
      <c r="C36" s="30">
        <f>CF!C34</f>
        <v>61</v>
      </c>
      <c r="D36" s="30">
        <f>CF!D34</f>
        <v>70</v>
      </c>
      <c r="E36" s="30">
        <f>CF!E34</f>
        <v>85</v>
      </c>
      <c r="F36" s="30">
        <f>'CoA Map'!D62</f>
        <v>60.999999999999986</v>
      </c>
      <c r="G36" s="30">
        <f>'CoA Map'!E62</f>
        <v>70</v>
      </c>
      <c r="H36" s="30">
        <f>'CoA Map'!F62</f>
        <v>85.00000000000003</v>
      </c>
      <c r="I36" s="10">
        <f>ROUND(F36-C36,6)</f>
        <v>0</v>
      </c>
      <c r="J36" s="10">
        <f>ROUND(G36-D36,6)</f>
        <v>0</v>
      </c>
      <c r="K36" s="10">
        <f>ROUND(H36-E36,6)</f>
        <v>0</v>
      </c>
      <c r="L36" t="str" s="34">
        <f>IF(SUMPRODUCT(ABS(ROUND(I36:K36,1)))=0,"Ties","Does not tie")</f>
        <v>Ties</v>
      </c>
      <c r="M36" t="s" s="5">
        <v>293</v>
      </c>
    </row>
    <row r="37">
      <c r="B37" s="38"/>
      <c r="C37" s="30"/>
      <c r="D37" s="30"/>
      <c r="E37" s="30"/>
      <c r="F37" s="30"/>
      <c r="G37" s="30"/>
      <c r="H37" s="30"/>
      <c r="I37" s="10"/>
      <c r="J37" s="10"/>
      <c r="K37" s="10"/>
      <c r="L37" s="34"/>
      <c r="M37" s="5"/>
    </row>
    <row r="38">
      <c r="B38" t="s" s="37">
        <v>254</v>
      </c>
      <c r="C38" s="31"/>
      <c r="D38" s="31"/>
      <c r="E38" s="31"/>
      <c r="F38" s="31"/>
      <c r="G38" s="31"/>
      <c r="H38" s="31"/>
      <c r="I38" s="32"/>
      <c r="J38" s="32"/>
      <c r="K38" s="32"/>
      <c r="L38" s="33"/>
      <c r="M38" s="29"/>
    </row>
    <row r="39">
      <c r="B39" t="s" s="38">
        <v>255</v>
      </c>
      <c r="C39" s="30"/>
      <c r="D39" s="30">
        <f>SUMPRODUCT(ABS(Recon!D8:D72))</f>
        <v>14169.400000000001</v>
      </c>
      <c r="E39" s="30"/>
      <c r="F39" s="30"/>
      <c r="G39" s="30">
        <f>SUMPRODUCT(ABS(Recon!F8:F72))</f>
        <v>14169.400000000001</v>
      </c>
      <c r="H39" s="30"/>
      <c r="I39" s="30"/>
      <c r="J39" s="30">
        <f>ROUND(SUMPRODUCT(ABS(Recon!G8:G72)),6)</f>
        <v>0</v>
      </c>
      <c r="K39" s="30"/>
      <c r="L39" t="str" s="34">
        <f>IF(SUMPRODUCT(ABS(ROUND(I39:K39,1)))=0,"Ties","Does not tie")</f>
        <v>Ties</v>
      </c>
      <c r="M39" t="s" s="5">
        <v>294</v>
      </c>
    </row>
    <row r="40">
      <c r="B40" t="s" s="38">
        <v>256</v>
      </c>
      <c r="C40" s="30">
        <f>SUMPRODUCT(ABS(Recon!C77:C86))</f>
        <v>3190.7</v>
      </c>
      <c r="D40" s="30"/>
      <c r="E40" s="30"/>
      <c r="F40" s="30">
        <f>SUMPRODUCT(ABS(Recon!D77:D86))</f>
        <v>3190.7</v>
      </c>
      <c r="G40" s="30"/>
      <c r="H40" s="30"/>
      <c r="I40" s="30">
        <f>ROUND(SUMPRODUCT(ABS(Recon!E77:E86)),6)</f>
        <v>0</v>
      </c>
      <c r="J40" s="30"/>
      <c r="K40" s="30"/>
      <c r="L40" t="str" s="34">
        <f>IF(SUMPRODUCT(ABS(ROUND(I40:K40,1)))=0,"Ties","Does not tie")</f>
        <v>Ties</v>
      </c>
      <c r="M40" t="s" s="5">
        <v>295</v>
      </c>
    </row>
    <row r="41">
      <c r="B41" t="s" s="38">
        <v>257</v>
      </c>
      <c r="C41" s="30">
        <f>BS!C31</f>
        <v>695.3</v>
      </c>
      <c r="D41" s="30"/>
      <c r="E41" s="30"/>
      <c r="F41" s="30">
        <f>Recon!C90</f>
        <v>695.3</v>
      </c>
      <c r="G41" s="30"/>
      <c r="H41" s="30"/>
      <c r="I41" s="10">
        <f>ROUND(F41-C41,6)</f>
        <v>0</v>
      </c>
      <c r="J41" s="30"/>
      <c r="K41" s="30"/>
      <c r="L41" t="str" s="34">
        <f>IF(SUMPRODUCT(ABS(ROUND(I41:K41,1)))=0,"Ties","Does not tie")</f>
        <v>Ties</v>
      </c>
      <c r="M41" t="s" s="5">
        <v>296</v>
      </c>
    </row>
    <row r="42">
      <c r="B42" s="38"/>
      <c r="C42" s="30"/>
      <c r="D42" s="30"/>
      <c r="E42" s="30"/>
      <c r="F42" s="30"/>
      <c r="G42" s="30"/>
      <c r="H42" s="30"/>
      <c r="I42" s="10"/>
      <c r="J42" s="10"/>
      <c r="K42" s="10"/>
      <c r="L42" s="34"/>
      <c r="M42" s="5"/>
    </row>
    <row r="43">
      <c r="B43" t="s" s="37">
        <v>258</v>
      </c>
      <c r="C43" s="31"/>
      <c r="D43" s="31"/>
      <c r="E43" s="31"/>
      <c r="F43" s="31"/>
      <c r="G43" s="31"/>
      <c r="H43" s="31"/>
      <c r="I43" s="32"/>
      <c r="J43" s="32"/>
      <c r="K43" s="32"/>
      <c r="L43" s="33"/>
      <c r="M43" s="29"/>
    </row>
    <row r="44">
      <c r="B44" t="s" s="38">
        <v>259</v>
      </c>
      <c r="C44" s="30">
        <f>SUMPRODUCT(ABS(Recon!C8:C72))</f>
        <v>11492.300000000003</v>
      </c>
      <c r="D44" s="30">
        <f>SUMPRODUCT(ABS(Recon!D8:D72))</f>
        <v>14169.400000000001</v>
      </c>
      <c r="E44" s="30">
        <f>SUMPRODUCT(ABS(Recon!E8:E72))</f>
        <v>17174.299999999996</v>
      </c>
      <c r="F44" s="30">
        <f>SUMPRODUCT(ABS(Recon!H8:H72))</f>
        <v>11492.300000000003</v>
      </c>
      <c r="G44" s="30">
        <f>SUMPRODUCT(ABS(Recon!I8:I72))</f>
        <v>14169.400000000001</v>
      </c>
      <c r="H44" s="30">
        <f>SUMPRODUCT(ABS(Recon!J8:J72))</f>
        <v>17174.299999999996</v>
      </c>
      <c r="I44" s="30">
        <f>ROUND(SUMPRODUCT(ABS(Recon!K8:K72)),6)</f>
        <v>0</v>
      </c>
      <c r="J44" s="30">
        <f>ROUND(SUMPRODUCT(ABS(Recon!L8:L72)),6)</f>
        <v>0</v>
      </c>
      <c r="K44" s="30">
        <f>ROUND(SUMPRODUCT(ABS(Recon!M8:M72)),6)</f>
        <v>0</v>
      </c>
      <c r="L44" t="str" s="34">
        <f>IF(SUMPRODUCT(ABS(ROUND(I44:K44,1)))=0,"Ties","Does not tie")</f>
        <v>Ties</v>
      </c>
      <c r="M44" t="s" s="5">
        <v>297</v>
      </c>
    </row>
    <row r="45">
      <c r="B45" t="s" s="38">
        <v>260</v>
      </c>
      <c r="C45" s="30">
        <f>SUMPRODUCT(ABS(Recon!F100:F104))</f>
        <v>2681.5</v>
      </c>
      <c r="D45" s="30">
        <f>SUMPRODUCT(ABS(Recon!G100:G104))</f>
        <v>3020.2</v>
      </c>
      <c r="E45" s="30">
        <f>SUMPRODUCT(ABS(Recon!H100:H104))</f>
        <v>3238.0999999999995</v>
      </c>
      <c r="F45" s="30">
        <f>SUMPRODUCT(ABS(Recon!C100:C104))</f>
        <v>2681.5</v>
      </c>
      <c r="G45" s="30">
        <f>SUMPRODUCT(ABS(Recon!D100:D104))</f>
        <v>3020.2</v>
      </c>
      <c r="H45" s="30">
        <f>SUMPRODUCT(ABS(Recon!E100:E104))</f>
        <v>3238.0999999999995</v>
      </c>
      <c r="I45" s="30">
        <f>ROUND(SUMPRODUCT(ABS(Recon!I100:I104)),6)</f>
        <v>0</v>
      </c>
      <c r="J45" s="30">
        <f>ROUND(SUMPRODUCT(ABS(Recon!J100:J104)),6)</f>
        <v>0</v>
      </c>
      <c r="K45" s="30">
        <f>ROUND(SUMPRODUCT(ABS(Recon!K100:K104)),6)</f>
        <v>0</v>
      </c>
      <c r="L45" t="str" s="34">
        <f>IF(SUMPRODUCT(ABS(ROUND(I45:K45,1)))=0,"Ties","Does not tie")</f>
        <v>Ties</v>
      </c>
      <c r="M45" t="s" s="5">
        <v>298</v>
      </c>
    </row>
    <row r="47">
      <c r="B47" t="s" s="13">
        <v>261</v>
      </c>
      <c r="C47" s="35">
        <f>COUNTIF(L7:L45,"Ties")</f>
        <v>28</v>
      </c>
    </row>
    <row r="48">
      <c r="B48" t="s">
        <v>262</v>
      </c>
      <c r="C48" s="36">
        <f>COUNTIF(L7:L45,"Does not tie")</f>
        <v>0</v>
      </c>
    </row>
  </sheetData>
  <conditionalFormatting sqref="L8:L45">
    <cfRule type="beginsWith" dxfId="0" priority="1" text="Ties">
      <formula>LEFT(L8,4)="Ties"</formula>
    </cfRule>
    <cfRule type="beginsWith" dxfId="1" priority="2" text="Does not">
      <formula>LEFT(L8,8)="Does not"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06"/>
  <sheetViews>
    <sheetView showGridLines="0" workbookViewId="0">
      <pane ySplit="6" topLeftCell="A7" activePane="bottomLeft" state="frozen"/>
      <selection pane="bottomLeft" activeCell="A1" sqref="A1"/>
    </sheetView>
  </sheetViews>
  <cols>
    <col min="1" max="1" width="2.21875" customWidth="1"/>
    <col min="2" max="2" width="62.7890625" customWidth="1"/>
    <col min="3" max="13" width="12.50390625" customWidth="1"/>
    <col min="14" max="14" width="72.359375" customWidth="1"/>
  </cols>
  <sheetData>
    <row r="2">
      <c r="B2" t="s" s="2">
        <v>183</v>
      </c>
    </row>
    <row r="3">
      <c r="B3" t="s" s="4">
        <v>1</v>
      </c>
    </row>
    <row r="4">
      <c r="B4" t="s" s="5">
        <v>184</v>
      </c>
    </row>
    <row r="6">
      <c r="B6" t="s" s="6">
        <v>185</v>
      </c>
      <c r="C6" t="s" s="8">
        <v>202</v>
      </c>
      <c r="D6" t="s" s="8">
        <v>206</v>
      </c>
      <c r="E6" t="s" s="8">
        <v>210</v>
      </c>
      <c r="F6" t="s" s="8">
        <v>213</v>
      </c>
      <c r="G6" t="s" s="8">
        <v>211</v>
      </c>
      <c r="H6" t="s" s="8">
        <v>226</v>
      </c>
      <c r="I6" t="s" s="8">
        <v>228</v>
      </c>
      <c r="J6" t="s" s="8">
        <v>230</v>
      </c>
      <c r="K6" t="s" s="8">
        <v>229</v>
      </c>
      <c r="L6" t="s" s="8">
        <v>231</v>
      </c>
      <c r="M6" t="s" s="8">
        <v>232</v>
      </c>
      <c r="N6" t="s" s="6">
        <v>233</v>
      </c>
    </row>
    <row r="7">
      <c r="B7" t="s" s="9">
        <v>4</v>
      </c>
      <c r="C7" s="9"/>
      <c r="D7" s="9"/>
      <c r="E7" s="9"/>
      <c r="F7" s="9"/>
      <c r="G7" s="9"/>
      <c r="H7" s="9"/>
      <c r="I7" s="9"/>
      <c r="J7" s="9"/>
      <c r="K7" s="9"/>
      <c r="L7" s="9"/>
      <c r="M7" s="9"/>
      <c r="N7" s="9"/>
    </row>
    <row r="8">
      <c r="B8" t="str" s="39">
        <f>IS!B8</f>
        <v>Lease &amp; colocation revenue</v>
      </c>
      <c r="C8" s="30">
        <f>IS!C8</f>
        <v>199.4</v>
      </c>
      <c r="D8" s="30">
        <f>IS!D8</f>
        <v>246.9</v>
      </c>
      <c r="E8" s="30">
        <f>IS!E8</f>
        <v>305</v>
      </c>
      <c r="F8" s="11">
        <v>246.9</v>
      </c>
      <c r="G8" s="10">
        <f>ROUND(F8-D8,6)</f>
        <v>0</v>
      </c>
      <c r="H8" s="11">
        <v>199.4</v>
      </c>
      <c r="I8" s="11">
        <v>246.9</v>
      </c>
      <c r="J8" s="11">
        <v>305</v>
      </c>
      <c r="K8" s="10">
        <f>ROUND(H8-C8,6)</f>
        <v>0</v>
      </c>
      <c r="L8" s="10">
        <f>ROUND(I8-D8,6)</f>
        <v>0</v>
      </c>
      <c r="M8" s="10">
        <f>ROUND(J8-E8,6)</f>
        <v>0</v>
      </c>
      <c r="N8" s="5"/>
    </row>
    <row r="9">
      <c r="B9" t="str" s="39">
        <f>IS!B9</f>
        <v>Metered power reimbursements</v>
      </c>
      <c r="C9" s="30">
        <f>IS!C9</f>
        <v>55.8</v>
      </c>
      <c r="D9" s="30">
        <f>IS!D9</f>
        <v>68.7</v>
      </c>
      <c r="E9" s="30">
        <f>IS!E9</f>
        <v>84.2</v>
      </c>
      <c r="F9" s="11">
        <v>68.7</v>
      </c>
      <c r="G9" s="10">
        <f>ROUND(F9-D9,6)</f>
        <v>0</v>
      </c>
      <c r="H9" s="11">
        <v>55.8</v>
      </c>
      <c r="I9" s="11">
        <v>68.7</v>
      </c>
      <c r="J9" s="11">
        <v>84.2</v>
      </c>
      <c r="K9" s="10">
        <f>ROUND(H9-C9,6)</f>
        <v>0</v>
      </c>
      <c r="L9" s="10">
        <f>ROUND(I9-D9,6)</f>
        <v>0</v>
      </c>
      <c r="M9" s="10">
        <f>ROUND(J9-E9,6)</f>
        <v>0</v>
      </c>
      <c r="N9" s="5"/>
    </row>
    <row r="10">
      <c r="B10" t="str" s="39">
        <f>IS!B10</f>
        <v>Interconnection &amp; cross-connects</v>
      </c>
      <c r="C10" s="30">
        <f>IS!C10</f>
        <v>9.1</v>
      </c>
      <c r="D10" s="30">
        <f>IS!D10</f>
        <v>11.9</v>
      </c>
      <c r="E10" s="30">
        <f>IS!E10</f>
        <v>14.6</v>
      </c>
      <c r="F10" s="11">
        <v>11.9</v>
      </c>
      <c r="G10" s="10">
        <f>ROUND(F10-D10,6)</f>
        <v>0</v>
      </c>
      <c r="H10" s="11">
        <v>9.1</v>
      </c>
      <c r="I10" s="11">
        <v>11.9</v>
      </c>
      <c r="J10" s="11">
        <v>14.6</v>
      </c>
      <c r="K10" s="10">
        <f>ROUND(H10-C10,6)</f>
        <v>0</v>
      </c>
      <c r="L10" s="10">
        <f>ROUND(I10-D10,6)</f>
        <v>0</v>
      </c>
      <c r="M10" s="10">
        <f>ROUND(J10-E10,6)</f>
        <v>0</v>
      </c>
      <c r="N10" s="5"/>
    </row>
    <row r="11">
      <c r="B11" t="str" s="39">
        <f>IS!B11</f>
        <v>Managed &amp; other services</v>
      </c>
      <c r="C11" s="30">
        <f>IS!C11</f>
        <v>3.7</v>
      </c>
      <c r="D11" s="30">
        <f>IS!D11</f>
        <v>4.5</v>
      </c>
      <c r="E11" s="30">
        <f>IS!E11</f>
        <v>8.2</v>
      </c>
      <c r="F11" s="11">
        <v>4.5</v>
      </c>
      <c r="G11" s="10">
        <f>ROUND(F11-D11,6)</f>
        <v>0</v>
      </c>
      <c r="H11" s="11">
        <v>3.7</v>
      </c>
      <c r="I11" s="11">
        <v>4.5</v>
      </c>
      <c r="J11" s="11">
        <v>8.2</v>
      </c>
      <c r="K11" s="10">
        <f>ROUND(H11-C11,6)</f>
        <v>0</v>
      </c>
      <c r="L11" s="10">
        <f>ROUND(I11-D11,6)</f>
        <v>0</v>
      </c>
      <c r="M11" s="10">
        <f>ROUND(J11-E11,6)</f>
        <v>0</v>
      </c>
      <c r="N11" s="5"/>
    </row>
    <row r="12">
      <c r="B12" t="str" s="40">
        <f>IS!B12</f>
        <v>Total revenue</v>
      </c>
      <c r="C12" s="41">
        <f>IS!C12</f>
        <v>268</v>
      </c>
      <c r="D12" s="41">
        <f>IS!D12</f>
        <v>332</v>
      </c>
      <c r="E12" s="41">
        <f>IS!E12</f>
        <v>412</v>
      </c>
      <c r="F12" s="12">
        <v>332</v>
      </c>
      <c r="G12" s="23">
        <f>ROUND(F12-D12,6)</f>
        <v>0</v>
      </c>
      <c r="H12" s="12">
        <v>268</v>
      </c>
      <c r="I12" s="12">
        <v>332</v>
      </c>
      <c r="J12" s="12">
        <v>412</v>
      </c>
      <c r="K12" s="23">
        <f>ROUND(H12-C12,6)</f>
        <v>0</v>
      </c>
      <c r="L12" s="23">
        <f>ROUND(I12-D12,6)</f>
        <v>0</v>
      </c>
      <c r="M12" s="23">
        <f>ROUND(J12-E12,6)</f>
        <v>0</v>
      </c>
      <c r="N12" s="42"/>
    </row>
    <row r="13">
      <c r="B13" t="str" s="39">
        <f>IS!B13</f>
        <v>Property operating expenses (incl. power at cost)</v>
      </c>
      <c r="C13" s="30">
        <f>IS!C13</f>
        <v>-98.7</v>
      </c>
      <c r="D13" s="30">
        <f>IS!D13</f>
        <v>-119.5</v>
      </c>
      <c r="E13" s="30">
        <f>IS!E13</f>
        <v>-145.2</v>
      </c>
      <c r="F13" s="11">
        <v>-119.5</v>
      </c>
      <c r="G13" s="10">
        <f>ROUND(F13-D13,6)</f>
        <v>0</v>
      </c>
      <c r="H13" s="11">
        <v>-98.7</v>
      </c>
      <c r="I13" s="11">
        <v>-119.5</v>
      </c>
      <c r="J13" s="11">
        <v>-145.2</v>
      </c>
      <c r="K13" s="10">
        <f>ROUND(H13-C13,6)</f>
        <v>0</v>
      </c>
      <c r="L13" s="10">
        <f>ROUND(I13-D13,6)</f>
        <v>0</v>
      </c>
      <c r="M13" s="10">
        <f>ROUND(J13-E13,6)</f>
        <v>0</v>
      </c>
      <c r="N13" s="5"/>
    </row>
    <row r="14">
      <c r="B14" t="str" s="39">
        <f>IS!B14</f>
        <v>Property taxes &amp; insurance</v>
      </c>
      <c r="C14" s="30">
        <f>IS!C14</f>
        <v>-12.8</v>
      </c>
      <c r="D14" s="30">
        <f>IS!D14</f>
        <v>-15.9</v>
      </c>
      <c r="E14" s="30">
        <f>IS!E14</f>
        <v>-19.6</v>
      </c>
      <c r="F14" s="11">
        <v>-15.9</v>
      </c>
      <c r="G14" s="10">
        <f>ROUND(F14-D14,6)</f>
        <v>0</v>
      </c>
      <c r="H14" s="11">
        <v>-12.8</v>
      </c>
      <c r="I14" s="11">
        <v>-15.9</v>
      </c>
      <c r="J14" s="11">
        <v>-19.6</v>
      </c>
      <c r="K14" s="10">
        <f>ROUND(H14-C14,6)</f>
        <v>0</v>
      </c>
      <c r="L14" s="10">
        <f>ROUND(I14-D14,6)</f>
        <v>0</v>
      </c>
      <c r="M14" s="10">
        <f>ROUND(J14-E14,6)</f>
        <v>0</v>
      </c>
      <c r="N14" s="5"/>
    </row>
    <row r="15">
      <c r="B15" t="str" s="39">
        <f>IS!B15</f>
        <v>Ground rent (RNO I)</v>
      </c>
      <c r="C15" s="30">
        <f>IS!C15</f>
        <v>-0.5</v>
      </c>
      <c r="D15" s="30">
        <f>IS!D15</f>
        <v>-0.6</v>
      </c>
      <c r="E15" s="30">
        <f>IS!E15</f>
        <v>-0.6</v>
      </c>
      <c r="F15" s="11">
        <v>-0.6</v>
      </c>
      <c r="G15" s="10">
        <f>ROUND(F15-D15,6)</f>
        <v>0</v>
      </c>
      <c r="H15" s="11">
        <v>-0.5</v>
      </c>
      <c r="I15" s="11">
        <v>-0.6</v>
      </c>
      <c r="J15" s="11">
        <v>-0.6</v>
      </c>
      <c r="K15" s="10">
        <f>ROUND(H15-C15,6)</f>
        <v>0</v>
      </c>
      <c r="L15" s="10">
        <f>ROUND(I15-D15,6)</f>
        <v>0</v>
      </c>
      <c r="M15" s="10">
        <f>ROUND(J15-E15,6)</f>
        <v>0</v>
      </c>
      <c r="N15" s="5"/>
    </row>
    <row r="16">
      <c r="B16" t="str" s="40">
        <f>IS!B16</f>
        <v>Net operating income (NOI)</v>
      </c>
      <c r="C16" s="41">
        <f>IS!C16</f>
        <v>156</v>
      </c>
      <c r="D16" s="41">
        <f>IS!D16</f>
        <v>196</v>
      </c>
      <c r="E16" s="41">
        <f>IS!E16</f>
        <v>246.6</v>
      </c>
      <c r="F16" s="12">
        <v>196</v>
      </c>
      <c r="G16" s="23">
        <f>ROUND(F16-D16,6)</f>
        <v>0</v>
      </c>
      <c r="H16" s="12">
        <v>156</v>
      </c>
      <c r="I16" s="12">
        <v>196</v>
      </c>
      <c r="J16" s="12">
        <v>246.6</v>
      </c>
      <c r="K16" s="23">
        <f>ROUND(H16-C16,6)</f>
        <v>0</v>
      </c>
      <c r="L16" s="23">
        <f>ROUND(I16-D16,6)</f>
        <v>0</v>
      </c>
      <c r="M16" s="23">
        <f>ROUND(J16-E16,6)</f>
        <v>0</v>
      </c>
      <c r="N16" s="42"/>
    </row>
    <row r="17">
      <c r="B17" t="str" s="39">
        <f>IS!B17</f>
        <v>General &amp; administrative</v>
      </c>
      <c r="C17" s="30">
        <f>IS!C17</f>
        <v>-24.1</v>
      </c>
      <c r="D17" s="30">
        <f>IS!D17</f>
        <v>-28.4</v>
      </c>
      <c r="E17" s="30">
        <f>IS!E17</f>
        <v>-33.8</v>
      </c>
      <c r="F17" s="11">
        <v>-28.4</v>
      </c>
      <c r="G17" s="10">
        <f>ROUND(F17-D17,6)</f>
        <v>0</v>
      </c>
      <c r="H17" s="11">
        <v>-24.1</v>
      </c>
      <c r="I17" s="11">
        <v>-28.4</v>
      </c>
      <c r="J17" s="11">
        <v>-33.8</v>
      </c>
      <c r="K17" s="10">
        <f>ROUND(H17-C17,6)</f>
        <v>0</v>
      </c>
      <c r="L17" s="10">
        <f>ROUND(I17-D17,6)</f>
        <v>0</v>
      </c>
      <c r="M17" s="10">
        <f>ROUND(J17-E17,6)</f>
        <v>0</v>
      </c>
      <c r="N17" s="5"/>
    </row>
    <row r="18">
      <c r="B18" t="str" s="39">
        <f>IS!B18</f>
        <v>Non-recurring / transaction costs</v>
      </c>
      <c r="C18" s="30">
        <f>IS!C18</f>
        <v>-2.9</v>
      </c>
      <c r="D18" s="30">
        <f>IS!D18</f>
        <v>-1.6</v>
      </c>
      <c r="E18" s="30">
        <f>IS!E18</f>
        <v>-4.8</v>
      </c>
      <c r="F18" s="11">
        <v>-1.6</v>
      </c>
      <c r="G18" s="10">
        <f>ROUND(F18-D18,6)</f>
        <v>0</v>
      </c>
      <c r="H18" s="11">
        <v>-2.9</v>
      </c>
      <c r="I18" s="11">
        <v>-1.6</v>
      </c>
      <c r="J18" s="11">
        <v>-4.8</v>
      </c>
      <c r="K18" s="10">
        <f>ROUND(H18-C18,6)</f>
        <v>0</v>
      </c>
      <c r="L18" s="10">
        <f>ROUND(I18-D18,6)</f>
        <v>0</v>
      </c>
      <c r="M18" s="10">
        <f>ROUND(J18-E18,6)</f>
        <v>0</v>
      </c>
      <c r="N18" s="5"/>
    </row>
    <row r="19">
      <c r="B19" t="str" s="39">
        <f>IS!B19</f>
        <v>Other income, net</v>
      </c>
      <c r="C19" s="30">
        <f>IS!C19</f>
        <v>4.3</v>
      </c>
      <c r="D19" s="30">
        <f>IS!D19</f>
        <v>8.2</v>
      </c>
      <c r="E19" s="30">
        <f>IS!E19</f>
        <v>11.1</v>
      </c>
      <c r="F19" s="11">
        <v>8.2</v>
      </c>
      <c r="G19" s="10">
        <f>ROUND(F19-D19,6)</f>
        <v>0</v>
      </c>
      <c r="H19" s="11">
        <v>4.3</v>
      </c>
      <c r="I19" s="11">
        <v>8.2</v>
      </c>
      <c r="J19" s="11">
        <v>11.1</v>
      </c>
      <c r="K19" s="10">
        <f>ROUND(H19-C19,6)</f>
        <v>0</v>
      </c>
      <c r="L19" s="10">
        <f>ROUND(I19-D19,6)</f>
        <v>0</v>
      </c>
      <c r="M19" s="10">
        <f>ROUND(J19-E19,6)</f>
        <v>0</v>
      </c>
      <c r="N19" t="s" s="5">
        <v>234</v>
      </c>
    </row>
    <row r="20">
      <c r="B20" t="str" s="39">
        <f>IS!B20</f>
        <v>Depreciation &amp; amortization</v>
      </c>
      <c r="C20" s="30">
        <f>IS!C20</f>
        <v>-88.5</v>
      </c>
      <c r="D20" s="30">
        <f>IS!D20</f>
        <v>-104.2</v>
      </c>
      <c r="E20" s="30">
        <f>IS!E20</f>
        <v>-126.9</v>
      </c>
      <c r="F20" s="11">
        <v>-104.2</v>
      </c>
      <c r="G20" s="10">
        <f>ROUND(F20-D20,6)</f>
        <v>0</v>
      </c>
      <c r="H20" s="11">
        <v>-88.5</v>
      </c>
      <c r="I20" s="11">
        <v>-104.2</v>
      </c>
      <c r="J20" s="11">
        <v>-126.9</v>
      </c>
      <c r="K20" s="10">
        <f>ROUND(H20-C20,6)</f>
        <v>0</v>
      </c>
      <c r="L20" s="10">
        <f>ROUND(I20-D20,6)</f>
        <v>0</v>
      </c>
      <c r="M20" s="10">
        <f>ROUND(J20-E20,6)</f>
        <v>0</v>
      </c>
      <c r="N20" s="5"/>
    </row>
    <row r="21">
      <c r="B21" t="str" s="39">
        <f>IS!B21</f>
        <v>Interest expense, net</v>
      </c>
      <c r="C21" s="30">
        <f>IS!C21</f>
        <v>-61.2</v>
      </c>
      <c r="D21" s="30">
        <f>IS!D21</f>
        <v>-78.9</v>
      </c>
      <c r="E21" s="30">
        <f>IS!E21</f>
        <v>-94.3</v>
      </c>
      <c r="F21" s="11">
        <v>-78.9</v>
      </c>
      <c r="G21" s="10">
        <f>ROUND(F21-D21,6)</f>
        <v>0</v>
      </c>
      <c r="H21" s="11">
        <v>-61.2</v>
      </c>
      <c r="I21" s="11">
        <v>-78.9</v>
      </c>
      <c r="J21" s="11">
        <v>-94.3</v>
      </c>
      <c r="K21" s="10">
        <f>ROUND(H21-C21,6)</f>
        <v>0</v>
      </c>
      <c r="L21" s="10">
        <f>ROUND(I21-D21,6)</f>
        <v>0</v>
      </c>
      <c r="M21" s="10">
        <f>ROUND(J21-E21,6)</f>
        <v>0</v>
      </c>
      <c r="N21" s="5"/>
    </row>
    <row r="22">
      <c r="B22" t="str" s="40">
        <f>IS!B22</f>
        <v>Net income (loss)</v>
      </c>
      <c r="C22" s="41">
        <f>IS!C22</f>
        <v>-16.4</v>
      </c>
      <c r="D22" s="41">
        <f>IS!D22</f>
        <v>-8.9</v>
      </c>
      <c r="E22" s="41">
        <f>IS!E22</f>
        <v>-2.1</v>
      </c>
      <c r="F22" s="12">
        <v>-8.9</v>
      </c>
      <c r="G22" s="23">
        <f>ROUND(F22-D22,6)</f>
        <v>0</v>
      </c>
      <c r="H22" s="12">
        <v>-16.4</v>
      </c>
      <c r="I22" s="12">
        <v>-8.90000000000002</v>
      </c>
      <c r="J22" s="12">
        <v>-2.1000000000000085</v>
      </c>
      <c r="K22" s="23">
        <f>ROUND(H22-C22,6)</f>
        <v>0</v>
      </c>
      <c r="L22" s="23">
        <f>ROUND(I22-D22,6)</f>
        <v>0</v>
      </c>
      <c r="M22" s="23">
        <f>ROUND(J22-E22,6)</f>
        <v>0</v>
      </c>
      <c r="N22" s="42"/>
    </row>
    <row r="23">
      <c r="B23" s="39"/>
      <c r="C23" s="30"/>
      <c r="D23" s="30"/>
      <c r="E23" s="30"/>
      <c r="F23" s="11"/>
      <c r="G23" s="10"/>
      <c r="H23" s="11"/>
      <c r="I23" s="11"/>
      <c r="J23" s="11"/>
      <c r="K23" s="10"/>
      <c r="L23" s="10"/>
      <c r="M23" s="10"/>
      <c r="N23" s="5"/>
    </row>
    <row r="24">
      <c r="B24" t="s" s="9">
        <v>52</v>
      </c>
      <c r="C24" s="22"/>
      <c r="D24" s="22"/>
      <c r="E24" s="22"/>
      <c r="F24" s="22"/>
      <c r="G24" s="22"/>
      <c r="H24" s="22"/>
      <c r="I24" s="22"/>
      <c r="J24" s="22"/>
      <c r="K24" s="22"/>
      <c r="L24" s="22"/>
      <c r="M24" s="22"/>
      <c r="N24" s="47"/>
    </row>
    <row r="25">
      <c r="B25" t="str" s="39">
        <f>BS!B9</f>
        <v>Cash and cash equivalents</v>
      </c>
      <c r="C25" s="30">
        <f>BS!C9</f>
        <v>61</v>
      </c>
      <c r="D25" s="30">
        <f>BS!D9</f>
        <v>70</v>
      </c>
      <c r="E25" s="30">
        <f>BS!E9</f>
        <v>85</v>
      </c>
      <c r="F25" s="11">
        <v>70</v>
      </c>
      <c r="G25" s="10">
        <f>ROUND(F25-D25,6)</f>
        <v>0</v>
      </c>
      <c r="H25" s="11">
        <v>61</v>
      </c>
      <c r="I25" s="11">
        <v>70</v>
      </c>
      <c r="J25" s="11">
        <v>85</v>
      </c>
      <c r="K25" s="10">
        <f>ROUND(H25-C25,6)</f>
        <v>0</v>
      </c>
      <c r="L25" s="10">
        <f>ROUND(I25-D25,6)</f>
        <v>0</v>
      </c>
      <c r="M25" s="10">
        <f>ROUND(J25-E25,6)</f>
        <v>0</v>
      </c>
      <c r="N25" s="5"/>
    </row>
    <row r="26">
      <c r="B26" t="str" s="39">
        <f>BS!B10</f>
        <v>Accounts receivable, net</v>
      </c>
      <c r="C26" s="30">
        <f>BS!C10</f>
        <v>22.6</v>
      </c>
      <c r="D26" s="30">
        <f>BS!D10</f>
        <v>27.9</v>
      </c>
      <c r="E26" s="30">
        <f>BS!E10</f>
        <v>34.2</v>
      </c>
      <c r="F26" s="11">
        <v>27.9</v>
      </c>
      <c r="G26" s="10">
        <f>ROUND(F26-D26,6)</f>
        <v>0</v>
      </c>
      <c r="H26" s="11">
        <v>22.6</v>
      </c>
      <c r="I26" s="11">
        <v>27.9</v>
      </c>
      <c r="J26" s="11">
        <v>34.2</v>
      </c>
      <c r="K26" s="10">
        <f>ROUND(H26-C26,6)</f>
        <v>0</v>
      </c>
      <c r="L26" s="10">
        <f>ROUND(I26-D26,6)</f>
        <v>0</v>
      </c>
      <c r="M26" s="10">
        <f>ROUND(J26-E26,6)</f>
        <v>0</v>
      </c>
      <c r="N26" s="5"/>
    </row>
    <row r="27">
      <c r="B27" t="str" s="39">
        <f>BS!B11</f>
        <v>Prepaid expenses and other current assets</v>
      </c>
      <c r="C27" s="30">
        <f>BS!C11</f>
        <v>8.1</v>
      </c>
      <c r="D27" s="30">
        <f>BS!D11</f>
        <v>9.8</v>
      </c>
      <c r="E27" s="30">
        <f>BS!E11</f>
        <v>12.4</v>
      </c>
      <c r="F27" s="11">
        <v>9.8</v>
      </c>
      <c r="G27" s="10">
        <f>ROUND(F27-D27,6)</f>
        <v>0</v>
      </c>
      <c r="H27" s="11">
        <v>8.1</v>
      </c>
      <c r="I27" s="11">
        <v>9.8</v>
      </c>
      <c r="J27" s="11">
        <v>12.4</v>
      </c>
      <c r="K27" s="10">
        <f>ROUND(H27-C27,6)</f>
        <v>0</v>
      </c>
      <c r="L27" s="10">
        <f>ROUND(I27-D27,6)</f>
        <v>0</v>
      </c>
      <c r="M27" s="10">
        <f>ROUND(J27-E27,6)</f>
        <v>0</v>
      </c>
      <c r="N27" s="5"/>
    </row>
    <row r="28">
      <c r="B28" t="str" s="40">
        <f>BS!B12</f>
        <v>Total current assets</v>
      </c>
      <c r="C28" s="41">
        <f>BS!C12</f>
        <v>91.7</v>
      </c>
      <c r="D28" s="41">
        <f>BS!D12</f>
        <v>107.7</v>
      </c>
      <c r="E28" s="41">
        <f>BS!E12</f>
        <v>131.6</v>
      </c>
      <c r="F28" s="12">
        <v>107.7</v>
      </c>
      <c r="G28" s="23">
        <f>ROUND(F28-D28,6)</f>
        <v>0</v>
      </c>
      <c r="H28" s="12">
        <v>91.7</v>
      </c>
      <c r="I28" s="12">
        <v>107.7</v>
      </c>
      <c r="J28" s="12">
        <v>131.6</v>
      </c>
      <c r="K28" s="23">
        <f>ROUND(H28-C28,6)</f>
        <v>0</v>
      </c>
      <c r="L28" s="23">
        <f>ROUND(I28-D28,6)</f>
        <v>0</v>
      </c>
      <c r="M28" s="23">
        <f>ROUND(J28-E28,6)</f>
        <v>0</v>
      </c>
      <c r="N28" s="42"/>
    </row>
    <row r="29">
      <c r="B29" t="str" s="39">
        <f>BS!B13</f>
        <v>Property, plant &amp; equipment, gross (incl. CIP)</v>
      </c>
      <c r="C29" s="30">
        <f>BS!C13</f>
        <v>1687</v>
      </c>
      <c r="D29" s="30">
        <f>BS!D13</f>
        <v>2029</v>
      </c>
      <c r="E29" s="30">
        <f>BS!E13</f>
        <v>2412</v>
      </c>
      <c r="F29" s="11">
        <v>2029</v>
      </c>
      <c r="G29" s="10">
        <f>ROUND(F29-D29,6)</f>
        <v>0</v>
      </c>
      <c r="H29" s="11">
        <v>1687</v>
      </c>
      <c r="I29" s="11">
        <v>2029</v>
      </c>
      <c r="J29" s="11">
        <v>2412</v>
      </c>
      <c r="K29" s="10">
        <f>ROUND(H29-C29,6)</f>
        <v>0</v>
      </c>
      <c r="L29" s="10">
        <f>ROUND(I29-D29,6)</f>
        <v>0</v>
      </c>
      <c r="M29" s="10">
        <f>ROUND(J29-E29,6)</f>
        <v>0</v>
      </c>
      <c r="N29" s="5"/>
    </row>
    <row r="30">
      <c r="B30" t="str" s="39">
        <f>BS!B14</f>
        <v>Accumulated depreciation</v>
      </c>
      <c r="C30" s="30">
        <f>BS!C14</f>
        <v>-214</v>
      </c>
      <c r="D30" s="30">
        <f>BS!D14</f>
        <v>-313</v>
      </c>
      <c r="E30" s="30">
        <f>BS!E14</f>
        <v>-434</v>
      </c>
      <c r="F30" s="11">
        <v>-313</v>
      </c>
      <c r="G30" s="10">
        <f>ROUND(F30-D30,6)</f>
        <v>0</v>
      </c>
      <c r="H30" s="11">
        <v>-214</v>
      </c>
      <c r="I30" s="11">
        <v>-313</v>
      </c>
      <c r="J30" s="11">
        <v>-434</v>
      </c>
      <c r="K30" s="10">
        <f>ROUND(H30-C30,6)</f>
        <v>0</v>
      </c>
      <c r="L30" s="10">
        <f>ROUND(I30-D30,6)</f>
        <v>0</v>
      </c>
      <c r="M30" s="10">
        <f>ROUND(J30-E30,6)</f>
        <v>0</v>
      </c>
      <c r="N30" s="5"/>
    </row>
    <row r="31">
      <c r="B31" t="str" s="40">
        <f>BS!B15</f>
        <v>Property, plant &amp; equipment, net</v>
      </c>
      <c r="C31" s="41">
        <f>BS!C15</f>
        <v>1473</v>
      </c>
      <c r="D31" s="41">
        <f>BS!D15</f>
        <v>1716</v>
      </c>
      <c r="E31" s="41">
        <f>BS!E15</f>
        <v>1978</v>
      </c>
      <c r="F31" s="12">
        <v>1716</v>
      </c>
      <c r="G31" s="23">
        <f>ROUND(F31-D31,6)</f>
        <v>0</v>
      </c>
      <c r="H31" s="12">
        <v>1473</v>
      </c>
      <c r="I31" s="12">
        <v>1716</v>
      </c>
      <c r="J31" s="12">
        <v>1978</v>
      </c>
      <c r="K31" s="23">
        <f>ROUND(H31-C31,6)</f>
        <v>0</v>
      </c>
      <c r="L31" s="23">
        <f>ROUND(I31-D31,6)</f>
        <v>0</v>
      </c>
      <c r="M31" s="23">
        <f>ROUND(J31-E31,6)</f>
        <v>0</v>
      </c>
      <c r="N31" s="42"/>
    </row>
    <row r="32">
      <c r="B32" t="str" s="39">
        <f>BS!B16</f>
        <v>Straight-line rent receivable</v>
      </c>
      <c r="C32" s="30">
        <f>BS!C16</f>
        <v>27</v>
      </c>
      <c r="D32" s="30">
        <f>BS!D16</f>
        <v>34.2</v>
      </c>
      <c r="E32" s="30">
        <f>BS!E16</f>
        <v>42.6</v>
      </c>
      <c r="F32" s="11">
        <v>34.2</v>
      </c>
      <c r="G32" s="10">
        <f>ROUND(F32-D32,6)</f>
        <v>0</v>
      </c>
      <c r="H32" s="11">
        <v>27</v>
      </c>
      <c r="I32" s="11">
        <v>34.2</v>
      </c>
      <c r="J32" s="11">
        <v>42.6</v>
      </c>
      <c r="K32" s="10">
        <f>ROUND(H32-C32,6)</f>
        <v>0</v>
      </c>
      <c r="L32" s="10">
        <f>ROUND(I32-D32,6)</f>
        <v>0</v>
      </c>
      <c r="M32" s="10">
        <f>ROUND(J32-E32,6)</f>
        <v>0</v>
      </c>
      <c r="N32" s="5"/>
    </row>
    <row r="33">
      <c r="B33" t="str" s="39">
        <f>BS!B17</f>
        <v>Deferred leasing costs, net</v>
      </c>
      <c r="C33" s="30">
        <f>BS!C17</f>
        <v>22.9</v>
      </c>
      <c r="D33" s="30">
        <f>BS!D17</f>
        <v>25.8</v>
      </c>
      <c r="E33" s="30">
        <f>BS!E17</f>
        <v>28.4</v>
      </c>
      <c r="F33" s="11">
        <v>25.8</v>
      </c>
      <c r="G33" s="10">
        <f>ROUND(F33-D33,6)</f>
        <v>0</v>
      </c>
      <c r="H33" s="11">
        <v>22.9</v>
      </c>
      <c r="I33" s="11">
        <v>25.8</v>
      </c>
      <c r="J33" s="11">
        <v>28.4</v>
      </c>
      <c r="K33" s="10">
        <f>ROUND(H33-C33,6)</f>
        <v>0</v>
      </c>
      <c r="L33" s="10">
        <f>ROUND(I33-D33,6)</f>
        <v>0</v>
      </c>
      <c r="M33" s="10">
        <f>ROUND(J33-E33,6)</f>
        <v>0</v>
      </c>
      <c r="N33" s="5"/>
    </row>
    <row r="34">
      <c r="B34" t="str" s="39">
        <f>BS!B18</f>
        <v>Ground lease right-of-use asset (RNO I)</v>
      </c>
      <c r="C34" s="30">
        <f>BS!C18</f>
        <v>8.6</v>
      </c>
      <c r="D34" s="30">
        <f>BS!D18</f>
        <v>8.4</v>
      </c>
      <c r="E34" s="30">
        <f>BS!E18</f>
        <v>8.2</v>
      </c>
      <c r="F34" s="11">
        <v>8.4</v>
      </c>
      <c r="G34" s="10">
        <f>ROUND(F34-D34,6)</f>
        <v>0</v>
      </c>
      <c r="H34" s="11">
        <v>8.6</v>
      </c>
      <c r="I34" s="11">
        <v>8.4</v>
      </c>
      <c r="J34" s="11">
        <v>8.2</v>
      </c>
      <c r="K34" s="10">
        <f>ROUND(H34-C34,6)</f>
        <v>0</v>
      </c>
      <c r="L34" s="10">
        <f>ROUND(I34-D34,6)</f>
        <v>0</v>
      </c>
      <c r="M34" s="10">
        <f>ROUND(J34-E34,6)</f>
        <v>0</v>
      </c>
      <c r="N34" s="5"/>
    </row>
    <row r="35">
      <c r="B35" t="str" s="39">
        <f>BS!B19</f>
        <v>Other assets</v>
      </c>
      <c r="C35" s="30">
        <f>BS!C19</f>
        <v>8.9</v>
      </c>
      <c r="D35" s="30">
        <f>BS!D19</f>
        <v>10.2</v>
      </c>
      <c r="E35" s="30">
        <f>BS!E19</f>
        <v>11.8</v>
      </c>
      <c r="F35" s="11">
        <v>10.2</v>
      </c>
      <c r="G35" s="10">
        <f>ROUND(F35-D35,6)</f>
        <v>0</v>
      </c>
      <c r="H35" s="11">
        <v>8.9</v>
      </c>
      <c r="I35" s="11">
        <v>10.2</v>
      </c>
      <c r="J35" s="11">
        <v>11.8</v>
      </c>
      <c r="K35" s="10">
        <f>ROUND(H35-C35,6)</f>
        <v>0</v>
      </c>
      <c r="L35" s="10">
        <f>ROUND(I35-D35,6)</f>
        <v>0</v>
      </c>
      <c r="M35" s="10">
        <f>ROUND(J35-E35,6)</f>
        <v>0</v>
      </c>
      <c r="N35" s="5"/>
    </row>
    <row r="36">
      <c r="B36" t="str" s="40">
        <f>BS!B20</f>
        <v>Total assets</v>
      </c>
      <c r="C36" s="41">
        <f>BS!C20</f>
        <v>1632.1</v>
      </c>
      <c r="D36" s="41">
        <f>BS!D20</f>
        <v>1902.3</v>
      </c>
      <c r="E36" s="41">
        <f>BS!E20</f>
        <v>2200.6</v>
      </c>
      <c r="F36" s="12">
        <v>1902.3</v>
      </c>
      <c r="G36" s="23">
        <f>ROUND(F36-D36,6)</f>
        <v>0</v>
      </c>
      <c r="H36" s="12">
        <v>1632.1</v>
      </c>
      <c r="I36" s="12">
        <v>1902.3</v>
      </c>
      <c r="J36" s="12">
        <v>2200.6</v>
      </c>
      <c r="K36" s="23">
        <f>ROUND(H36-C36,6)</f>
        <v>0</v>
      </c>
      <c r="L36" s="23">
        <f>ROUND(I36-D36,6)</f>
        <v>0</v>
      </c>
      <c r="M36" s="23">
        <f>ROUND(J36-E36,6)</f>
        <v>0</v>
      </c>
      <c r="N36" s="42"/>
    </row>
    <row r="37">
      <c r="B37" t="str" s="39">
        <f>BS!B22</f>
        <v>Accounts payable and accrued liabilities (incl. construction)</v>
      </c>
      <c r="C37" s="30">
        <f>BS!C22</f>
        <v>52.4</v>
      </c>
      <c r="D37" s="30">
        <f>BS!D22</f>
        <v>74</v>
      </c>
      <c r="E37" s="30">
        <f>BS!E22</f>
        <v>96.3</v>
      </c>
      <c r="F37" s="11">
        <v>74</v>
      </c>
      <c r="G37" s="10">
        <f>ROUND(F37-D37,6)</f>
        <v>0</v>
      </c>
      <c r="H37" s="11">
        <v>52.4</v>
      </c>
      <c r="I37" s="11">
        <v>74</v>
      </c>
      <c r="J37" s="11">
        <v>96.3</v>
      </c>
      <c r="K37" s="10">
        <f>ROUND(H37-C37,6)</f>
        <v>0</v>
      </c>
      <c r="L37" s="10">
        <f>ROUND(I37-D37,6)</f>
        <v>0</v>
      </c>
      <c r="M37" s="10">
        <f>ROUND(J37-E37,6)</f>
        <v>0</v>
      </c>
      <c r="N37" t="s" s="5">
        <v>235</v>
      </c>
    </row>
    <row r="38">
      <c r="B38" t="str" s="39">
        <f>BS!B23</f>
        <v>Accrued property taxes</v>
      </c>
      <c r="C38" s="30">
        <f>BS!C23</f>
        <v>7.6</v>
      </c>
      <c r="D38" s="30">
        <f>BS!D23</f>
        <v>9.3</v>
      </c>
      <c r="E38" s="30">
        <f>BS!E23</f>
        <v>11.2</v>
      </c>
      <c r="F38" s="11">
        <v>9.3</v>
      </c>
      <c r="G38" s="10">
        <f>ROUND(F38-D38,6)</f>
        <v>0</v>
      </c>
      <c r="H38" s="11">
        <v>7.6</v>
      </c>
      <c r="I38" s="11">
        <v>9.3</v>
      </c>
      <c r="J38" s="11">
        <v>11.2</v>
      </c>
      <c r="K38" s="10">
        <f>ROUND(H38-C38,6)</f>
        <v>0</v>
      </c>
      <c r="L38" s="10">
        <f>ROUND(I38-D38,6)</f>
        <v>0</v>
      </c>
      <c r="M38" s="10">
        <f>ROUND(J38-E38,6)</f>
        <v>0</v>
      </c>
      <c r="N38" s="5"/>
    </row>
    <row r="39">
      <c r="B39" t="str" s="39">
        <f>BS!B24</f>
        <v>Deferred revenue and prepaid rent</v>
      </c>
      <c r="C39" s="30">
        <f>BS!C24</f>
        <v>12.1</v>
      </c>
      <c r="D39" s="30">
        <f>BS!D24</f>
        <v>15.2</v>
      </c>
      <c r="E39" s="30">
        <f>BS!E24</f>
        <v>18.6</v>
      </c>
      <c r="F39" s="11">
        <v>15.2</v>
      </c>
      <c r="G39" s="10">
        <f>ROUND(F39-D39,6)</f>
        <v>0</v>
      </c>
      <c r="H39" s="11">
        <v>12.1</v>
      </c>
      <c r="I39" s="11">
        <v>15.2</v>
      </c>
      <c r="J39" s="11">
        <v>18.6</v>
      </c>
      <c r="K39" s="10">
        <f>ROUND(H39-C39,6)</f>
        <v>0</v>
      </c>
      <c r="L39" s="10">
        <f>ROUND(I39-D39,6)</f>
        <v>0</v>
      </c>
      <c r="M39" s="10">
        <f>ROUND(J39-E39,6)</f>
        <v>0</v>
      </c>
      <c r="N39" s="5"/>
    </row>
    <row r="40">
      <c r="B40" t="str" s="39">
        <f>BS!B25</f>
        <v>Tenant security deposits</v>
      </c>
      <c r="C40" s="30">
        <f>BS!C25</f>
        <v>6.8</v>
      </c>
      <c r="D40" s="30">
        <f>BS!D25</f>
        <v>8</v>
      </c>
      <c r="E40" s="30">
        <f>BS!E25</f>
        <v>9.4</v>
      </c>
      <c r="F40" s="11">
        <v>8</v>
      </c>
      <c r="G40" s="10">
        <f>ROUND(F40-D40,6)</f>
        <v>0</v>
      </c>
      <c r="H40" s="11">
        <v>6.8</v>
      </c>
      <c r="I40" s="11">
        <v>8</v>
      </c>
      <c r="J40" s="11">
        <v>9.4</v>
      </c>
      <c r="K40" s="10">
        <f>ROUND(H40-C40,6)</f>
        <v>0</v>
      </c>
      <c r="L40" s="10">
        <f>ROUND(I40-D40,6)</f>
        <v>0</v>
      </c>
      <c r="M40" s="10">
        <f>ROUND(J40-E40,6)</f>
        <v>0</v>
      </c>
      <c r="N40" s="5"/>
    </row>
    <row r="41">
      <c r="B41" t="str" s="39">
        <f>BS!B26</f>
        <v>Term loan, net of issuance costs</v>
      </c>
      <c r="C41" s="30">
        <f>BS!C26</f>
        <v>844</v>
      </c>
      <c r="D41" s="30">
        <f>BS!D26</f>
        <v>994.1</v>
      </c>
      <c r="E41" s="30">
        <f>BS!E26</f>
        <v>1143.9</v>
      </c>
      <c r="F41" s="11">
        <v>994.1</v>
      </c>
      <c r="G41" s="10">
        <f>ROUND(F41-D41,6)</f>
        <v>0</v>
      </c>
      <c r="H41" s="11">
        <v>844</v>
      </c>
      <c r="I41" s="11">
        <v>994.1</v>
      </c>
      <c r="J41" s="11">
        <v>1143.9</v>
      </c>
      <c r="K41" s="10">
        <f>ROUND(H41-C41,6)</f>
        <v>0</v>
      </c>
      <c r="L41" s="10">
        <f>ROUND(I41-D41,6)</f>
        <v>0</v>
      </c>
      <c r="M41" s="10">
        <f>ROUND(J41-E41,6)</f>
        <v>0</v>
      </c>
      <c r="N41" s="5"/>
    </row>
    <row r="42">
      <c r="B42" t="str" s="39">
        <f>BS!B27</f>
        <v>Construction facilities</v>
      </c>
      <c r="C42" s="30">
        <f>BS!C27</f>
        <v>0</v>
      </c>
      <c r="D42" s="30">
        <f>BS!D27</f>
        <v>120</v>
      </c>
      <c r="E42" s="30">
        <f>BS!E27</f>
        <v>420</v>
      </c>
      <c r="F42" s="11">
        <v>120</v>
      </c>
      <c r="G42" s="10">
        <f>ROUND(F42-D42,6)</f>
        <v>0</v>
      </c>
      <c r="H42" s="11">
        <v>0</v>
      </c>
      <c r="I42" s="11">
        <v>120</v>
      </c>
      <c r="J42" s="11">
        <v>420</v>
      </c>
      <c r="K42" s="10">
        <f>ROUND(H42-C42,6)</f>
        <v>0</v>
      </c>
      <c r="L42" s="10">
        <f>ROUND(I42-D42,6)</f>
        <v>0</v>
      </c>
      <c r="M42" s="10">
        <f>ROUND(J42-E42,6)</f>
        <v>0</v>
      </c>
      <c r="N42" s="5"/>
    </row>
    <row r="43">
      <c r="B43" t="str" s="39">
        <f>BS!B28</f>
        <v>Finance / ground lease liabilities</v>
      </c>
      <c r="C43" s="30">
        <f>BS!C28</f>
        <v>9.3</v>
      </c>
      <c r="D43" s="30">
        <f>BS!D28</f>
        <v>9.2</v>
      </c>
      <c r="E43" s="30">
        <f>BS!E28</f>
        <v>9</v>
      </c>
      <c r="F43" s="11">
        <v>9.2</v>
      </c>
      <c r="G43" s="10">
        <f>ROUND(F43-D43,6)</f>
        <v>0</v>
      </c>
      <c r="H43" s="11">
        <v>9.3</v>
      </c>
      <c r="I43" s="11">
        <v>9.2</v>
      </c>
      <c r="J43" s="11">
        <v>9</v>
      </c>
      <c r="K43" s="10">
        <f>ROUND(H43-C43,6)</f>
        <v>0</v>
      </c>
      <c r="L43" s="10">
        <f>ROUND(I43-D43,6)</f>
        <v>0</v>
      </c>
      <c r="M43" s="10">
        <f>ROUND(J43-E43,6)</f>
        <v>0</v>
      </c>
      <c r="N43" s="5"/>
    </row>
    <row r="44">
      <c r="B44" t="str" s="39">
        <f>BS!B29</f>
        <v>Other long-term liabilities</v>
      </c>
      <c r="C44" s="30">
        <f>BS!C29</f>
        <v>4.6</v>
      </c>
      <c r="D44" s="30">
        <f>BS!D29</f>
        <v>5.5</v>
      </c>
      <c r="E44" s="30">
        <f>BS!E29</f>
        <v>6.5</v>
      </c>
      <c r="F44" s="11">
        <v>5.5</v>
      </c>
      <c r="G44" s="10">
        <f>ROUND(F44-D44,6)</f>
        <v>0</v>
      </c>
      <c r="H44" s="11">
        <v>4.6</v>
      </c>
      <c r="I44" s="11">
        <v>5.5</v>
      </c>
      <c r="J44" s="11">
        <v>6.5</v>
      </c>
      <c r="K44" s="10">
        <f>ROUND(H44-C44,6)</f>
        <v>0</v>
      </c>
      <c r="L44" s="10">
        <f>ROUND(I44-D44,6)</f>
        <v>0</v>
      </c>
      <c r="M44" s="10">
        <f>ROUND(J44-E44,6)</f>
        <v>0</v>
      </c>
      <c r="N44" s="5"/>
    </row>
    <row r="45">
      <c r="B45" t="str" s="40">
        <f>BS!B30</f>
        <v>Total liabilities</v>
      </c>
      <c r="C45" s="41">
        <f>BS!C30</f>
        <v>936.8</v>
      </c>
      <c r="D45" s="41">
        <f>BS!D30</f>
        <v>1235.3</v>
      </c>
      <c r="E45" s="41">
        <f>BS!E30</f>
        <v>1714.9</v>
      </c>
      <c r="F45" s="12">
        <v>1235.3</v>
      </c>
      <c r="G45" s="23">
        <f>ROUND(F45-D45,6)</f>
        <v>0</v>
      </c>
      <c r="H45" s="12">
        <v>936.8</v>
      </c>
      <c r="I45" s="12">
        <v>1235.3</v>
      </c>
      <c r="J45" s="12">
        <v>1714.9</v>
      </c>
      <c r="K45" s="23">
        <f>ROUND(H45-C45,6)</f>
        <v>0</v>
      </c>
      <c r="L45" s="23">
        <f>ROUND(I45-D45,6)</f>
        <v>0</v>
      </c>
      <c r="M45" s="23">
        <f>ROUND(J45-E45,6)</f>
        <v>0</v>
      </c>
      <c r="N45" s="42"/>
    </row>
    <row r="46">
      <c r="B46" t="str" s="39">
        <f>BS!B31</f>
        <v>Members' equity</v>
      </c>
      <c r="C46" s="30">
        <f>BS!C31</f>
        <v>695.3</v>
      </c>
      <c r="D46" s="30">
        <f>BS!D31</f>
        <v>667</v>
      </c>
      <c r="E46" s="30">
        <f>BS!E31</f>
        <v>485.7</v>
      </c>
      <c r="F46" s="11">
        <v>667</v>
      </c>
      <c r="G46" s="10">
        <f>ROUND(F46-D46,6)</f>
        <v>0</v>
      </c>
      <c r="H46" s="11">
        <v>695.3</v>
      </c>
      <c r="I46" s="11">
        <v>667</v>
      </c>
      <c r="J46" s="11">
        <v>485.7</v>
      </c>
      <c r="K46" s="10">
        <f>ROUND(H46-C46,6)</f>
        <v>0</v>
      </c>
      <c r="L46" s="10">
        <f>ROUND(I46-D46,6)</f>
        <v>0</v>
      </c>
      <c r="M46" s="10">
        <f>ROUND(J46-E46,6)</f>
        <v>0</v>
      </c>
      <c r="N46" s="5"/>
    </row>
    <row r="47">
      <c r="B47" t="str" s="40">
        <f>BS!B32</f>
        <v>Total liabilities and members' equity</v>
      </c>
      <c r="C47" s="41">
        <f>BS!C32</f>
        <v>1632.1</v>
      </c>
      <c r="D47" s="41">
        <f>BS!D32</f>
        <v>1902.3</v>
      </c>
      <c r="E47" s="41">
        <f>BS!E32</f>
        <v>2200.6</v>
      </c>
      <c r="F47" s="12">
        <v>1902.3</v>
      </c>
      <c r="G47" s="23">
        <f>ROUND(F47-D47,6)</f>
        <v>0</v>
      </c>
      <c r="H47" s="12">
        <v>1632.1</v>
      </c>
      <c r="I47" s="12">
        <v>1902.3</v>
      </c>
      <c r="J47" s="12">
        <v>2200.6</v>
      </c>
      <c r="K47" s="23">
        <f>ROUND(H47-C47,6)</f>
        <v>0</v>
      </c>
      <c r="L47" s="23">
        <f>ROUND(I47-D47,6)</f>
        <v>0</v>
      </c>
      <c r="M47" s="23">
        <f>ROUND(J47-E47,6)</f>
        <v>0</v>
      </c>
      <c r="N47" s="42"/>
    </row>
    <row r="48">
      <c r="B48" s="39"/>
      <c r="C48" s="30"/>
      <c r="D48" s="30"/>
      <c r="E48" s="30"/>
      <c r="F48" s="11"/>
      <c r="G48" s="10"/>
      <c r="H48" s="11"/>
      <c r="I48" s="11"/>
      <c r="J48" s="11"/>
      <c r="K48" s="10"/>
      <c r="L48" s="10"/>
      <c r="M48" s="10"/>
      <c r="N48" s="5"/>
    </row>
    <row r="49">
      <c r="B49" t="s" s="9">
        <v>113</v>
      </c>
      <c r="C49" s="22"/>
      <c r="D49" s="22"/>
      <c r="E49" s="22"/>
      <c r="F49" s="22"/>
      <c r="G49" s="22"/>
      <c r="H49" s="22"/>
      <c r="I49" s="22"/>
      <c r="J49" s="22"/>
      <c r="K49" s="22"/>
      <c r="L49" s="22"/>
      <c r="M49" s="22"/>
      <c r="N49" s="47"/>
    </row>
    <row r="50">
      <c r="B50" t="str" s="39">
        <f>CF!B8</f>
        <v>Net income (loss)</v>
      </c>
      <c r="C50" s="30">
        <f>CF!C8</f>
        <v>-16.4</v>
      </c>
      <c r="D50" s="30">
        <f>CF!D8</f>
        <v>-8.9</v>
      </c>
      <c r="E50" s="30">
        <f>CF!E8</f>
        <v>-2.1</v>
      </c>
      <c r="F50" s="11">
        <v>-8.9</v>
      </c>
      <c r="G50" s="10">
        <f>ROUND(F50-D50,6)</f>
        <v>0</v>
      </c>
      <c r="H50" s="11">
        <v>-16.4</v>
      </c>
      <c r="I50" s="11">
        <v>-8.9</v>
      </c>
      <c r="J50" s="11">
        <v>-2.1</v>
      </c>
      <c r="K50" s="10">
        <f>ROUND(H50-C50,6)</f>
        <v>0</v>
      </c>
      <c r="L50" s="10">
        <f>ROUND(I50-D50,6)</f>
        <v>0</v>
      </c>
      <c r="M50" s="10">
        <f>ROUND(J50-E50,6)</f>
        <v>0</v>
      </c>
      <c r="N50" s="5"/>
    </row>
    <row r="51">
      <c r="B51" t="str" s="39">
        <f>CF!B10</f>
        <v>Depreciation of real estate assets</v>
      </c>
      <c r="C51" s="30">
        <f>CF!C10</f>
        <v>84</v>
      </c>
      <c r="D51" s="30">
        <f>CF!D10</f>
        <v>99</v>
      </c>
      <c r="E51" s="30">
        <f>CF!E10</f>
        <v>121</v>
      </c>
      <c r="F51" s="11">
        <v>99</v>
      </c>
      <c r="G51" s="10">
        <f>ROUND(F51-D51,6)</f>
        <v>0</v>
      </c>
      <c r="H51" s="11">
        <v>84</v>
      </c>
      <c r="I51" s="11">
        <v>99</v>
      </c>
      <c r="J51" s="11">
        <v>121</v>
      </c>
      <c r="K51" s="10">
        <f>ROUND(H51-C51,6)</f>
        <v>0</v>
      </c>
      <c r="L51" s="10">
        <f>ROUND(I51-D51,6)</f>
        <v>0</v>
      </c>
      <c r="M51" s="10">
        <f>ROUND(J51-E51,6)</f>
        <v>0</v>
      </c>
      <c r="N51" s="5"/>
    </row>
    <row r="52">
      <c r="B52" t="str" s="39">
        <f>CF!B11</f>
        <v>Amortization of deferred leasing costs</v>
      </c>
      <c r="C52" s="30">
        <f>CF!C11</f>
        <v>4.5</v>
      </c>
      <c r="D52" s="30">
        <f>CF!D11</f>
        <v>5.2</v>
      </c>
      <c r="E52" s="30">
        <f>CF!E11</f>
        <v>5.9</v>
      </c>
      <c r="F52" s="11">
        <v>5.2</v>
      </c>
      <c r="G52" s="10">
        <f>ROUND(F52-D52,6)</f>
        <v>0</v>
      </c>
      <c r="H52" s="11">
        <v>4.5</v>
      </c>
      <c r="I52" s="11">
        <v>5.2</v>
      </c>
      <c r="J52" s="11">
        <v>5.9</v>
      </c>
      <c r="K52" s="10">
        <f>ROUND(H52-C52,6)</f>
        <v>0</v>
      </c>
      <c r="L52" s="10">
        <f>ROUND(I52-D52,6)</f>
        <v>0</v>
      </c>
      <c r="M52" s="10">
        <f>ROUND(J52-E52,6)</f>
        <v>0</v>
      </c>
      <c r="N52" s="5"/>
    </row>
    <row r="53">
      <c r="B53" t="str" s="39">
        <f>CF!B12</f>
        <v>Amortization of debt issuance costs</v>
      </c>
      <c r="C53" s="30">
        <f>CF!C12</f>
        <v>1.5</v>
      </c>
      <c r="D53" s="30">
        <f>CF!D12</f>
        <v>1.6</v>
      </c>
      <c r="E53" s="30">
        <f>CF!E12</f>
        <v>1.8</v>
      </c>
      <c r="F53" s="11">
        <v>1.6</v>
      </c>
      <c r="G53" s="10">
        <f>ROUND(F53-D53,6)</f>
        <v>0</v>
      </c>
      <c r="H53" s="11">
        <v>1.5</v>
      </c>
      <c r="I53" s="11">
        <v>1.6</v>
      </c>
      <c r="J53" s="11">
        <v>1.8</v>
      </c>
      <c r="K53" s="10">
        <f>ROUND(H53-C53,6)</f>
        <v>0</v>
      </c>
      <c r="L53" s="10">
        <f>ROUND(I53-D53,6)</f>
        <v>0</v>
      </c>
      <c r="M53" s="10">
        <f>ROUND(J53-E53,6)</f>
        <v>0</v>
      </c>
      <c r="N53" s="5"/>
    </row>
    <row r="54">
      <c r="B54" t="str" s="39">
        <f>CF!B13</f>
        <v>Straight-line rent adjustments</v>
      </c>
      <c r="C54" s="30">
        <f>CF!C13</f>
        <v>-6.1</v>
      </c>
      <c r="D54" s="30">
        <f>CF!D13</f>
        <v>-7.2</v>
      </c>
      <c r="E54" s="30">
        <f>CF!E13</f>
        <v>-8.4</v>
      </c>
      <c r="F54" s="11">
        <v>-7.2</v>
      </c>
      <c r="G54" s="10">
        <f>ROUND(F54-D54,6)</f>
        <v>0</v>
      </c>
      <c r="H54" s="11">
        <v>-6.1</v>
      </c>
      <c r="I54" s="11">
        <v>-7.2</v>
      </c>
      <c r="J54" s="11">
        <v>-8.4</v>
      </c>
      <c r="K54" s="10">
        <f>ROUND(H54-C54,6)</f>
        <v>0</v>
      </c>
      <c r="L54" s="10">
        <f>ROUND(I54-D54,6)</f>
        <v>0</v>
      </c>
      <c r="M54" s="10">
        <f>ROUND(J54-E54,6)</f>
        <v>0</v>
      </c>
      <c r="N54" s="5"/>
    </row>
    <row r="55">
      <c r="B55" t="str" s="39">
        <f>CF!B14</f>
        <v>Ground / finance lease adjustments, net</v>
      </c>
      <c r="C55" s="30">
        <f>CF!C14</f>
        <v>0</v>
      </c>
      <c r="D55" s="30">
        <f>CF!D14</f>
        <v>0.1</v>
      </c>
      <c r="E55" s="30">
        <f>CF!E14</f>
        <v>0</v>
      </c>
      <c r="F55" s="11">
        <v>0.1</v>
      </c>
      <c r="G55" s="10">
        <f>ROUND(F55-D55,6)</f>
        <v>0</v>
      </c>
      <c r="H55" s="11">
        <v>0</v>
      </c>
      <c r="I55" s="11">
        <v>0.1</v>
      </c>
      <c r="J55" s="11">
        <v>0</v>
      </c>
      <c r="K55" s="10">
        <f>ROUND(H55-C55,6)</f>
        <v>0</v>
      </c>
      <c r="L55" s="10">
        <f>ROUND(I55-D55,6)</f>
        <v>0</v>
      </c>
      <c r="M55" s="10">
        <f>ROUND(J55-E55,6)</f>
        <v>0</v>
      </c>
      <c r="N55" s="5"/>
    </row>
    <row r="56">
      <c r="B56" t="str" s="39">
        <f>CF!B16</f>
        <v>Accounts receivable</v>
      </c>
      <c r="C56" s="30">
        <f>CF!C16</f>
        <v>-3.7</v>
      </c>
      <c r="D56" s="30">
        <f>CF!D16</f>
        <v>-5.3</v>
      </c>
      <c r="E56" s="30">
        <f>CF!E16</f>
        <v>-6.3</v>
      </c>
      <c r="F56" s="11">
        <v>-5.3</v>
      </c>
      <c r="G56" s="10">
        <f>ROUND(F56-D56,6)</f>
        <v>0</v>
      </c>
      <c r="H56" s="11">
        <v>-3.7</v>
      </c>
      <c r="I56" s="11">
        <v>-5.3</v>
      </c>
      <c r="J56" s="11">
        <v>-6.3</v>
      </c>
      <c r="K56" s="10">
        <f>ROUND(H56-C56,6)</f>
        <v>0</v>
      </c>
      <c r="L56" s="10">
        <f>ROUND(I56-D56,6)</f>
        <v>0</v>
      </c>
      <c r="M56" s="10">
        <f>ROUND(J56-E56,6)</f>
        <v>0</v>
      </c>
      <c r="N56" s="5"/>
    </row>
    <row r="57">
      <c r="B57" t="str" s="39">
        <f>CF!B17</f>
        <v>Prepaid expenses and other assets</v>
      </c>
      <c r="C57" s="30">
        <f>CF!C17</f>
        <v>-1.6</v>
      </c>
      <c r="D57" s="30">
        <f>CF!D17</f>
        <v>-3</v>
      </c>
      <c r="E57" s="30">
        <f>CF!E17</f>
        <v>-4.2</v>
      </c>
      <c r="F57" s="11">
        <v>-3</v>
      </c>
      <c r="G57" s="10">
        <f>ROUND(F57-D57,6)</f>
        <v>0</v>
      </c>
      <c r="H57" s="11">
        <v>-1.6</v>
      </c>
      <c r="I57" s="11">
        <v>-3</v>
      </c>
      <c r="J57" s="11">
        <v>-4.2</v>
      </c>
      <c r="K57" s="10">
        <f>ROUND(H57-C57,6)</f>
        <v>0</v>
      </c>
      <c r="L57" s="10">
        <f>ROUND(I57-D57,6)</f>
        <v>0</v>
      </c>
      <c r="M57" s="10">
        <f>ROUND(J57-E57,6)</f>
        <v>0</v>
      </c>
      <c r="N57" s="5"/>
    </row>
    <row r="58">
      <c r="B58" t="str" s="39">
        <f>CF!B18</f>
        <v>Accounts payable and accrued liabilities</v>
      </c>
      <c r="C58" s="30">
        <f>CF!C18</f>
        <v>4.8</v>
      </c>
      <c r="D58" s="30">
        <f>CF!D18</f>
        <v>22.5</v>
      </c>
      <c r="E58" s="30">
        <f>CF!E18</f>
        <v>23.3</v>
      </c>
      <c r="F58" s="11">
        <v>22.5</v>
      </c>
      <c r="G58" s="10">
        <f>ROUND(F58-D58,6)</f>
        <v>0</v>
      </c>
      <c r="H58" s="11">
        <v>4.8</v>
      </c>
      <c r="I58" s="11">
        <v>22.5</v>
      </c>
      <c r="J58" s="11">
        <v>23.3</v>
      </c>
      <c r="K58" s="10">
        <f>ROUND(H58-C58,6)</f>
        <v>0</v>
      </c>
      <c r="L58" s="10">
        <f>ROUND(I58-D58,6)</f>
        <v>0</v>
      </c>
      <c r="M58" s="10">
        <f>ROUND(J58-E58,6)</f>
        <v>0</v>
      </c>
      <c r="N58" s="5"/>
    </row>
    <row r="59">
      <c r="B59" t="str" s="39">
        <f>CF!B19</f>
        <v>Accrued property taxes</v>
      </c>
      <c r="C59" s="30">
        <f>CF!C19</f>
        <v>0.7</v>
      </c>
      <c r="D59" s="30">
        <f>CF!D19</f>
        <v>1.7</v>
      </c>
      <c r="E59" s="30">
        <f>CF!E19</f>
        <v>1.9</v>
      </c>
      <c r="F59" s="11">
        <v>1.7</v>
      </c>
      <c r="G59" s="10">
        <f>ROUND(F59-D59,6)</f>
        <v>0</v>
      </c>
      <c r="H59" s="11">
        <v>0.7</v>
      </c>
      <c r="I59" s="11">
        <v>1.7</v>
      </c>
      <c r="J59" s="11">
        <v>1.9</v>
      </c>
      <c r="K59" s="10">
        <f>ROUND(H59-C59,6)</f>
        <v>0</v>
      </c>
      <c r="L59" s="10">
        <f>ROUND(I59-D59,6)</f>
        <v>0</v>
      </c>
      <c r="M59" s="10">
        <f>ROUND(J59-E59,6)</f>
        <v>0</v>
      </c>
      <c r="N59" s="5"/>
    </row>
    <row r="60">
      <c r="B60" t="str" s="39">
        <f>CF!B20</f>
        <v>Deferred revenue and tenant deposits</v>
      </c>
      <c r="C60" s="30">
        <f>CF!C20</f>
        <v>2</v>
      </c>
      <c r="D60" s="30">
        <f>CF!D20</f>
        <v>4.3</v>
      </c>
      <c r="E60" s="30">
        <f>CF!E20</f>
        <v>4.8</v>
      </c>
      <c r="F60" s="11">
        <v>4.3</v>
      </c>
      <c r="G60" s="10">
        <f>ROUND(F60-D60,6)</f>
        <v>0</v>
      </c>
      <c r="H60" s="11">
        <v>2</v>
      </c>
      <c r="I60" s="11">
        <v>4.3</v>
      </c>
      <c r="J60" s="11">
        <v>4.8</v>
      </c>
      <c r="K60" s="10">
        <f>ROUND(H60-C60,6)</f>
        <v>0</v>
      </c>
      <c r="L60" s="10">
        <f>ROUND(I60-D60,6)</f>
        <v>0</v>
      </c>
      <c r="M60" s="10">
        <f>ROUND(J60-E60,6)</f>
        <v>0</v>
      </c>
      <c r="N60" s="5"/>
    </row>
    <row r="61">
      <c r="B61" t="str" s="40">
        <f>CF!B21</f>
        <v>Net cash provided by operating activities</v>
      </c>
      <c r="C61" s="41">
        <f>CF!C21</f>
        <v>69.7</v>
      </c>
      <c r="D61" s="41">
        <f>CF!D21</f>
        <v>110</v>
      </c>
      <c r="E61" s="41">
        <f>CF!E21</f>
        <v>137.7</v>
      </c>
      <c r="F61" s="12">
        <v>110</v>
      </c>
      <c r="G61" s="23">
        <f>ROUND(F61-D61,6)</f>
        <v>0</v>
      </c>
      <c r="H61" s="12">
        <v>69.7</v>
      </c>
      <c r="I61" s="12">
        <v>110</v>
      </c>
      <c r="J61" s="12">
        <v>137.7</v>
      </c>
      <c r="K61" s="23">
        <f>ROUND(H61-C61,6)</f>
        <v>0</v>
      </c>
      <c r="L61" s="23">
        <f>ROUND(I61-D61,6)</f>
        <v>0</v>
      </c>
      <c r="M61" s="23">
        <f>ROUND(J61-E61,6)</f>
        <v>0</v>
      </c>
      <c r="N61" s="42"/>
    </row>
    <row r="62">
      <c r="B62" t="str" s="39">
        <f>CF!B23</f>
        <v>Development and maintenance capital expenditures</v>
      </c>
      <c r="C62" s="30">
        <f>CF!C23</f>
        <v>-202</v>
      </c>
      <c r="D62" s="30">
        <f>CF!D23</f>
        <v>-342</v>
      </c>
      <c r="E62" s="30">
        <f>CF!E23</f>
        <v>-383</v>
      </c>
      <c r="F62" s="11">
        <v>-342</v>
      </c>
      <c r="G62" s="10">
        <f>ROUND(F62-D62,6)</f>
        <v>0</v>
      </c>
      <c r="H62" s="11">
        <v>-202</v>
      </c>
      <c r="I62" s="11">
        <v>-342</v>
      </c>
      <c r="J62" s="11">
        <v>-383</v>
      </c>
      <c r="K62" s="10">
        <f>ROUND(H62-C62,6)</f>
        <v>0</v>
      </c>
      <c r="L62" s="10">
        <f>ROUND(I62-D62,6)</f>
        <v>0</v>
      </c>
      <c r="M62" s="10">
        <f>ROUND(J62-E62,6)</f>
        <v>0</v>
      </c>
      <c r="N62" s="5"/>
    </row>
    <row r="63">
      <c r="B63" t="str" s="39">
        <f>CF!B24</f>
        <v>Deferred leasing costs paid</v>
      </c>
      <c r="C63" s="30">
        <f>CF!C24</f>
        <v>-6</v>
      </c>
      <c r="D63" s="30">
        <f>CF!D24</f>
        <v>-8.1</v>
      </c>
      <c r="E63" s="30">
        <f>CF!E24</f>
        <v>-8.5</v>
      </c>
      <c r="F63" s="11">
        <v>-8.1</v>
      </c>
      <c r="G63" s="10">
        <f>ROUND(F63-D63,6)</f>
        <v>0</v>
      </c>
      <c r="H63" s="11">
        <v>-6</v>
      </c>
      <c r="I63" s="11">
        <v>-8.1</v>
      </c>
      <c r="J63" s="11">
        <v>-8.5</v>
      </c>
      <c r="K63" s="10">
        <f>ROUND(H63-C63,6)</f>
        <v>0</v>
      </c>
      <c r="L63" s="10">
        <f>ROUND(I63-D63,6)</f>
        <v>0</v>
      </c>
      <c r="M63" s="10">
        <f>ROUND(J63-E63,6)</f>
        <v>0</v>
      </c>
      <c r="N63" s="5"/>
    </row>
    <row r="64">
      <c r="B64" t="str" s="40">
        <f>CF!B25</f>
        <v>Net cash used in investing activities</v>
      </c>
      <c r="C64" s="41">
        <f>CF!C25</f>
        <v>-208</v>
      </c>
      <c r="D64" s="41">
        <f>CF!D25</f>
        <v>-350.1</v>
      </c>
      <c r="E64" s="41">
        <f>CF!E25</f>
        <v>-391.5</v>
      </c>
      <c r="F64" s="12">
        <v>-350.1</v>
      </c>
      <c r="G64" s="23">
        <f>ROUND(F64-D64,6)</f>
        <v>0</v>
      </c>
      <c r="H64" s="12">
        <v>-208</v>
      </c>
      <c r="I64" s="12">
        <v>-350.1</v>
      </c>
      <c r="J64" s="12">
        <v>-391.5</v>
      </c>
      <c r="K64" s="23">
        <f>ROUND(H64-C64,6)</f>
        <v>0</v>
      </c>
      <c r="L64" s="23">
        <f>ROUND(I64-D64,6)</f>
        <v>0</v>
      </c>
      <c r="M64" s="23">
        <f>ROUND(J64-E64,6)</f>
        <v>0</v>
      </c>
      <c r="N64" s="42"/>
    </row>
    <row r="65">
      <c r="B65" t="str" s="39">
        <f>CF!B27</f>
        <v>Term loan draws</v>
      </c>
      <c r="C65" s="30">
        <f>CF!C27</f>
        <v>150</v>
      </c>
      <c r="D65" s="30">
        <f>CF!D27</f>
        <v>150</v>
      </c>
      <c r="E65" s="30">
        <f>CF!E27</f>
        <v>150</v>
      </c>
      <c r="F65" s="11">
        <v>150</v>
      </c>
      <c r="G65" s="10">
        <f>ROUND(F65-D65,6)</f>
        <v>0</v>
      </c>
      <c r="H65" s="11">
        <v>150</v>
      </c>
      <c r="I65" s="11">
        <v>150</v>
      </c>
      <c r="J65" s="11">
        <v>150</v>
      </c>
      <c r="K65" s="10">
        <f>ROUND(H65-C65,6)</f>
        <v>0</v>
      </c>
      <c r="L65" s="10">
        <f>ROUND(I65-D65,6)</f>
        <v>0</v>
      </c>
      <c r="M65" s="10">
        <f>ROUND(J65-E65,6)</f>
        <v>0</v>
      </c>
      <c r="N65" s="5"/>
    </row>
    <row r="66">
      <c r="B66" t="str" s="39">
        <f>CF!B28</f>
        <v>Construction facility draws</v>
      </c>
      <c r="C66" s="30">
        <f>CF!C28</f>
        <v>0</v>
      </c>
      <c r="D66" s="30">
        <f>CF!D28</f>
        <v>120</v>
      </c>
      <c r="E66" s="30">
        <f>CF!E28</f>
        <v>300</v>
      </c>
      <c r="F66" s="11">
        <v>120</v>
      </c>
      <c r="G66" s="10">
        <f>ROUND(F66-D66,6)</f>
        <v>0</v>
      </c>
      <c r="H66" s="11">
        <v>0</v>
      </c>
      <c r="I66" s="11">
        <v>120</v>
      </c>
      <c r="J66" s="11">
        <v>300</v>
      </c>
      <c r="K66" s="10">
        <f>ROUND(H66-C66,6)</f>
        <v>0</v>
      </c>
      <c r="L66" s="10">
        <f>ROUND(I66-D66,6)</f>
        <v>0</v>
      </c>
      <c r="M66" s="10">
        <f>ROUND(J66-E66,6)</f>
        <v>0</v>
      </c>
      <c r="N66" t="s" s="5">
        <v>236</v>
      </c>
    </row>
    <row r="67">
      <c r="B67" t="str" s="39">
        <f>CF!B29</f>
        <v>Debt issuance costs paid</v>
      </c>
      <c r="C67" s="30">
        <f>CF!C29</f>
        <v>-1.2</v>
      </c>
      <c r="D67" s="30">
        <f>CF!D29</f>
        <v>-1.5</v>
      </c>
      <c r="E67" s="30">
        <f>CF!E29</f>
        <v>-2</v>
      </c>
      <c r="F67" s="11">
        <v>-1.5</v>
      </c>
      <c r="G67" s="10">
        <f>ROUND(F67-D67,6)</f>
        <v>0</v>
      </c>
      <c r="H67" s="11">
        <v>-1.2</v>
      </c>
      <c r="I67" s="11">
        <v>-1.5</v>
      </c>
      <c r="J67" s="11">
        <v>-2</v>
      </c>
      <c r="K67" s="10">
        <f>ROUND(H67-C67,6)</f>
        <v>0</v>
      </c>
      <c r="L67" s="10">
        <f>ROUND(I67-D67,6)</f>
        <v>0</v>
      </c>
      <c r="M67" s="10">
        <f>ROUND(J67-E67,6)</f>
        <v>0</v>
      </c>
      <c r="N67" s="5"/>
    </row>
    <row r="68">
      <c r="B68" t="str" s="39">
        <f>CF!B30</f>
        <v>Distributions to members</v>
      </c>
      <c r="C68" s="30">
        <f>CF!C30</f>
        <v>-1.5</v>
      </c>
      <c r="D68" s="30">
        <f>CF!D30</f>
        <v>-19.4</v>
      </c>
      <c r="E68" s="30">
        <f>CF!E30</f>
        <v>-179.2</v>
      </c>
      <c r="F68" s="11">
        <v>-19.4</v>
      </c>
      <c r="G68" s="10">
        <f>ROUND(F68-D68,6)</f>
        <v>0</v>
      </c>
      <c r="H68" s="11">
        <v>-1.5</v>
      </c>
      <c r="I68" s="11">
        <v>-19.4</v>
      </c>
      <c r="J68" s="11">
        <v>-179.2</v>
      </c>
      <c r="K68" s="10">
        <f>ROUND(H68-C68,6)</f>
        <v>0</v>
      </c>
      <c r="L68" s="10">
        <f>ROUND(I68-D68,6)</f>
        <v>0</v>
      </c>
      <c r="M68" s="10">
        <f>ROUND(J68-E68,6)</f>
        <v>0</v>
      </c>
      <c r="N68" s="5"/>
    </row>
    <row r="69">
      <c r="B69" t="str" s="40">
        <f>CF!B31</f>
        <v>Net cash provided by financing activities</v>
      </c>
      <c r="C69" s="41">
        <f>CF!C31</f>
        <v>147.3</v>
      </c>
      <c r="D69" s="41">
        <f>CF!D31</f>
        <v>249.1</v>
      </c>
      <c r="E69" s="41">
        <f>CF!E31</f>
        <v>268.8</v>
      </c>
      <c r="F69" s="12">
        <v>249.1</v>
      </c>
      <c r="G69" s="23">
        <f>ROUND(F69-D69,6)</f>
        <v>0</v>
      </c>
      <c r="H69" s="12">
        <v>147.3</v>
      </c>
      <c r="I69" s="12">
        <v>249.1</v>
      </c>
      <c r="J69" s="12">
        <v>268.8</v>
      </c>
      <c r="K69" s="23">
        <f>ROUND(H69-C69,6)</f>
        <v>0</v>
      </c>
      <c r="L69" s="23">
        <f>ROUND(I69-D69,6)</f>
        <v>0</v>
      </c>
      <c r="M69" s="23">
        <f>ROUND(J69-E69,6)</f>
        <v>0</v>
      </c>
      <c r="N69" s="42"/>
    </row>
    <row r="70">
      <c r="B70" t="str" s="40">
        <f>CF!B32</f>
        <v>Net increase in cash</v>
      </c>
      <c r="C70" s="41">
        <f>CF!C32</f>
        <v>9</v>
      </c>
      <c r="D70" s="41">
        <f>CF!D32</f>
        <v>9</v>
      </c>
      <c r="E70" s="41">
        <f>CF!E32</f>
        <v>15</v>
      </c>
      <c r="F70" s="12">
        <v>9</v>
      </c>
      <c r="G70" s="23">
        <f>ROUND(F70-D70,6)</f>
        <v>0</v>
      </c>
      <c r="H70" s="12">
        <v>9</v>
      </c>
      <c r="I70" s="12">
        <v>8.999999999999972</v>
      </c>
      <c r="J70" s="12">
        <v>15.000000000000028</v>
      </c>
      <c r="K70" s="23">
        <f>ROUND(H70-C70,6)</f>
        <v>0</v>
      </c>
      <c r="L70" s="23">
        <f>ROUND(I70-D70,6)</f>
        <v>0</v>
      </c>
      <c r="M70" s="23">
        <f>ROUND(J70-E70,6)</f>
        <v>0</v>
      </c>
      <c r="N70" s="42"/>
    </row>
    <row r="71">
      <c r="B71" t="str" s="39">
        <f>CF!B33</f>
        <v>Cash at beginning of period</v>
      </c>
      <c r="C71" s="30">
        <f>CF!C33</f>
        <v>52</v>
      </c>
      <c r="D71" s="30">
        <f>CF!D33</f>
        <v>61</v>
      </c>
      <c r="E71" s="30">
        <f>CF!E33</f>
        <v>70</v>
      </c>
      <c r="F71" s="11">
        <v>61</v>
      </c>
      <c r="G71" s="10">
        <f>ROUND(F71-D71,6)</f>
        <v>0</v>
      </c>
      <c r="H71" s="11">
        <v>52</v>
      </c>
      <c r="I71" s="11">
        <v>61</v>
      </c>
      <c r="J71" s="11">
        <v>70</v>
      </c>
      <c r="K71" s="10">
        <f>ROUND(H71-C71,6)</f>
        <v>0</v>
      </c>
      <c r="L71" s="10">
        <f>ROUND(I71-D71,6)</f>
        <v>0</v>
      </c>
      <c r="M71" s="10">
        <f>ROUND(J71-E71,6)</f>
        <v>0</v>
      </c>
      <c r="N71" s="5"/>
    </row>
    <row r="72">
      <c r="B72" t="str" s="40">
        <f>CF!B34</f>
        <v>Cash at end of period</v>
      </c>
      <c r="C72" s="41">
        <f>CF!C34</f>
        <v>61</v>
      </c>
      <c r="D72" s="41">
        <f>CF!D34</f>
        <v>70</v>
      </c>
      <c r="E72" s="41">
        <f>CF!E34</f>
        <v>85</v>
      </c>
      <c r="F72" s="12">
        <v>70</v>
      </c>
      <c r="G72" s="23">
        <f>ROUND(F72-D72,6)</f>
        <v>0</v>
      </c>
      <c r="H72" s="12">
        <v>61</v>
      </c>
      <c r="I72" s="12">
        <v>70</v>
      </c>
      <c r="J72" s="12">
        <v>85</v>
      </c>
      <c r="K72" s="23">
        <f>ROUND(H72-C72,6)</f>
        <v>0</v>
      </c>
      <c r="L72" s="23">
        <f>ROUND(I72-D72,6)</f>
        <v>0</v>
      </c>
      <c r="M72" s="23">
        <f>ROUND(J72-E72,6)</f>
        <v>0</v>
      </c>
      <c r="N72" s="42"/>
    </row>
    <row r="75">
      <c r="B75" t="s" s="9">
        <v>186</v>
      </c>
      <c r="C75" s="9"/>
      <c r="D75" s="9"/>
      <c r="E75" s="9"/>
      <c r="F75" s="9"/>
      <c r="G75" s="9"/>
      <c r="H75" s="9"/>
      <c r="I75" s="9"/>
      <c r="J75" s="9"/>
      <c r="K75" s="9"/>
      <c r="L75" s="9"/>
      <c r="M75" s="9"/>
      <c r="N75" s="9"/>
    </row>
    <row r="76">
      <c r="B76" t="s" s="6">
        <v>187</v>
      </c>
      <c r="C76" t="s" s="6">
        <v>203</v>
      </c>
      <c r="D76" t="s" s="6">
        <v>207</v>
      </c>
      <c r="E76" t="s" s="6">
        <v>211</v>
      </c>
      <c r="F76" t="s" s="6">
        <v>214</v>
      </c>
      <c r="G76" t="s" s="6">
        <v>224</v>
      </c>
      <c r="H76" t="s" s="6">
        <v>211</v>
      </c>
    </row>
    <row r="77">
      <c r="B77" t="s">
        <v>9</v>
      </c>
      <c r="C77" s="30">
        <f>IS!C12</f>
        <v>268</v>
      </c>
      <c r="D77" s="11">
        <v>268</v>
      </c>
      <c r="E77" s="10">
        <f>D77-C77</f>
        <v>0</v>
      </c>
      <c r="F77" s="30">
        <f>IS!D12</f>
        <v>332</v>
      </c>
      <c r="G77" s="11">
        <v>332</v>
      </c>
      <c r="H77" s="10">
        <f>G77-F77</f>
        <v>0</v>
      </c>
    </row>
    <row r="78">
      <c r="B78" t="s">
        <v>188</v>
      </c>
      <c r="C78" s="30">
        <f>IS!C16</f>
        <v>156</v>
      </c>
      <c r="D78" s="11">
        <v>156</v>
      </c>
      <c r="E78" s="10">
        <f>D78-C78</f>
        <v>0</v>
      </c>
      <c r="F78" s="30">
        <f>IS!D16</f>
        <v>196</v>
      </c>
      <c r="G78" s="11">
        <v>196</v>
      </c>
      <c r="H78" s="10">
        <f>G78-F78</f>
        <v>0</v>
      </c>
    </row>
    <row r="79">
      <c r="B79" t="s">
        <v>189</v>
      </c>
      <c r="C79" s="30">
        <f>IS!C20</f>
        <v>-88.5</v>
      </c>
      <c r="D79" s="11">
        <v>-88.5</v>
      </c>
      <c r="E79" s="10">
        <f>D79-C79</f>
        <v>0</v>
      </c>
      <c r="F79" s="30">
        <f>IS!D20</f>
        <v>-104.2</v>
      </c>
      <c r="G79" s="11">
        <v>-104.2</v>
      </c>
      <c r="H79" s="10">
        <f>G79-F79</f>
        <v>0</v>
      </c>
    </row>
    <row r="80">
      <c r="B80" t="s">
        <v>18</v>
      </c>
      <c r="C80" s="30">
        <f>IS!C21</f>
        <v>-61.2</v>
      </c>
      <c r="D80" s="11">
        <v>-61.2</v>
      </c>
      <c r="E80" s="10">
        <f>D80-C80</f>
        <v>0</v>
      </c>
      <c r="F80" s="30">
        <f>IS!D21</f>
        <v>-78.9</v>
      </c>
      <c r="G80" s="11">
        <v>-78.9</v>
      </c>
      <c r="H80" s="10">
        <f>G80-F80</f>
        <v>0</v>
      </c>
    </row>
    <row r="81">
      <c r="B81" t="s">
        <v>19</v>
      </c>
      <c r="C81" s="30">
        <f>IS!C22</f>
        <v>-16.4</v>
      </c>
      <c r="D81" s="11">
        <v>-16.4</v>
      </c>
      <c r="E81" s="10">
        <f>D81-C81</f>
        <v>0</v>
      </c>
      <c r="F81" s="30">
        <f>IS!D22</f>
        <v>-8.9</v>
      </c>
      <c r="G81" s="11">
        <v>-8.9</v>
      </c>
      <c r="H81" s="10">
        <f>G81-F81</f>
        <v>0</v>
      </c>
    </row>
    <row r="82">
      <c r="B82" t="s">
        <v>65</v>
      </c>
      <c r="C82" s="30">
        <f>BS!C20</f>
        <v>1632.1</v>
      </c>
      <c r="D82" s="11">
        <v>1632.1</v>
      </c>
      <c r="E82" s="10">
        <f>D82-C82</f>
        <v>0</v>
      </c>
      <c r="F82" s="30">
        <f>BS!D20</f>
        <v>1902.3</v>
      </c>
      <c r="G82" s="11">
        <v>1902.3</v>
      </c>
      <c r="H82" s="10">
        <f>G82-F82</f>
        <v>0</v>
      </c>
    </row>
    <row r="83">
      <c r="B83" t="s">
        <v>76</v>
      </c>
      <c r="C83" s="30">
        <f>BS!C31</f>
        <v>695.3</v>
      </c>
      <c r="D83" s="11">
        <v>695.3</v>
      </c>
      <c r="E83" s="10">
        <f>D83-C83</f>
        <v>0</v>
      </c>
      <c r="F83" s="30">
        <f>BS!D31</f>
        <v>667</v>
      </c>
      <c r="G83" s="11">
        <v>667</v>
      </c>
      <c r="H83" s="10">
        <f>G83-F83</f>
        <v>0</v>
      </c>
    </row>
    <row r="84">
      <c r="B84" t="s">
        <v>190</v>
      </c>
      <c r="C84" s="30">
        <f>CF!C21</f>
        <v>69.7</v>
      </c>
      <c r="D84" s="11">
        <v>69.7</v>
      </c>
      <c r="E84" s="10">
        <f>D84-C84</f>
        <v>0</v>
      </c>
      <c r="F84" s="30">
        <f>CF!D21</f>
        <v>110</v>
      </c>
      <c r="G84" s="11">
        <v>110</v>
      </c>
      <c r="H84" s="10">
        <f>G84-F84</f>
        <v>0</v>
      </c>
    </row>
    <row r="85">
      <c r="B85" t="s">
        <v>191</v>
      </c>
      <c r="C85" s="30">
        <f>CF!C23</f>
        <v>-202</v>
      </c>
      <c r="D85" s="11">
        <v>-202</v>
      </c>
      <c r="E85" s="10">
        <f>D85-C85</f>
        <v>0</v>
      </c>
      <c r="F85" s="30">
        <f>CF!D23</f>
        <v>-342</v>
      </c>
      <c r="G85" s="11">
        <v>-342</v>
      </c>
      <c r="H85" s="10">
        <f>G85-F85</f>
        <v>0</v>
      </c>
    </row>
    <row r="86">
      <c r="B86" t="s">
        <v>134</v>
      </c>
      <c r="C86" s="30">
        <f>CF!C30</f>
        <v>-1.5</v>
      </c>
      <c r="D86" s="11">
        <v>-1.5</v>
      </c>
      <c r="E86" s="10">
        <f>D86-C86</f>
        <v>0</v>
      </c>
      <c r="F86" s="30">
        <f>CF!D30</f>
        <v>-19.4</v>
      </c>
      <c r="G86" s="11">
        <v>-19.4</v>
      </c>
      <c r="H86" s="10">
        <f>G86-F86</f>
        <v>0</v>
      </c>
    </row>
    <row r="88">
      <c r="B88" t="s" s="9">
        <v>192</v>
      </c>
      <c r="C88" s="9"/>
      <c r="D88" s="9"/>
      <c r="E88" s="9"/>
      <c r="F88" s="9"/>
      <c r="G88" s="9"/>
      <c r="H88" s="9"/>
      <c r="I88" s="9"/>
      <c r="J88" s="9"/>
      <c r="K88" s="9"/>
      <c r="L88" s="9"/>
      <c r="M88" s="9"/>
      <c r="N88" s="9"/>
    </row>
    <row r="89">
      <c r="B89" t="s" s="6">
        <v>185</v>
      </c>
      <c r="C89" t="s" s="6">
        <v>204</v>
      </c>
      <c r="D89" t="s" s="6">
        <v>208</v>
      </c>
      <c r="E89" t="s" s="6">
        <v>211</v>
      </c>
      <c r="F89" t="s" s="6">
        <v>215</v>
      </c>
    </row>
    <row r="90">
      <c r="B90" t="s">
        <v>193</v>
      </c>
      <c r="C90" s="11">
        <v>695.3</v>
      </c>
      <c r="D90" s="30">
        <f>BS!C31</f>
        <v>695.3</v>
      </c>
      <c r="E90" s="10">
        <f>C90-D90</f>
        <v>0</v>
      </c>
      <c r="F90" t="s" s="5">
        <v>216</v>
      </c>
    </row>
    <row r="91">
      <c r="B91" t="s">
        <v>194</v>
      </c>
      <c r="C91" s="11">
        <v>-8.9</v>
      </c>
      <c r="D91" s="30">
        <f>IS!D22</f>
        <v>-8.9</v>
      </c>
      <c r="E91" s="10">
        <f>C91-D91</f>
        <v>0</v>
      </c>
      <c r="F91" t="s" s="5">
        <v>217</v>
      </c>
    </row>
    <row r="92">
      <c r="B92" t="s">
        <v>195</v>
      </c>
      <c r="C92" s="11">
        <v>-19.4</v>
      </c>
      <c r="D92" s="30">
        <f>CF!D30</f>
        <v>-19.4</v>
      </c>
      <c r="E92" s="10">
        <f>C92-D92</f>
        <v>0</v>
      </c>
      <c r="F92" t="s" s="5">
        <v>218</v>
      </c>
    </row>
    <row r="93">
      <c r="B93" t="s">
        <v>196</v>
      </c>
      <c r="C93" s="11">
        <v>667</v>
      </c>
      <c r="D93" s="30">
        <f>BS!D31</f>
        <v>667</v>
      </c>
      <c r="E93" s="10">
        <f>C93-D93</f>
        <v>0</v>
      </c>
      <c r="F93" t="s" s="5">
        <v>219</v>
      </c>
    </row>
    <row r="94">
      <c r="B94" t="s">
        <v>197</v>
      </c>
      <c r="C94" s="11">
        <v>-2.1</v>
      </c>
      <c r="D94" s="30">
        <f>IS!E22</f>
        <v>-2.1</v>
      </c>
      <c r="E94" s="10">
        <f>C94-D94</f>
        <v>0</v>
      </c>
      <c r="F94" t="s" s="5">
        <v>220</v>
      </c>
    </row>
    <row r="95">
      <c r="B95" t="s">
        <v>198</v>
      </c>
      <c r="C95" s="11">
        <v>-179.2</v>
      </c>
      <c r="D95" s="30">
        <f>CF!E30</f>
        <v>-179.2</v>
      </c>
      <c r="E95" s="10">
        <f>C95-D95</f>
        <v>0</v>
      </c>
      <c r="F95" t="s" s="5">
        <v>221</v>
      </c>
    </row>
    <row r="96">
      <c r="B96" t="s">
        <v>199</v>
      </c>
      <c r="C96" s="11">
        <v>485.7</v>
      </c>
      <c r="D96" s="30">
        <f>BS!E31</f>
        <v>485.7</v>
      </c>
      <c r="E96" s="10">
        <f>C96-D96</f>
        <v>0</v>
      </c>
      <c r="F96" t="s" s="5">
        <v>222</v>
      </c>
    </row>
    <row r="98">
      <c r="B98" t="s" s="9">
        <v>200</v>
      </c>
      <c r="C98" s="9"/>
      <c r="D98" s="9"/>
      <c r="E98" s="9"/>
      <c r="F98" s="9"/>
      <c r="G98" s="9"/>
      <c r="H98" s="9"/>
      <c r="I98" s="9"/>
      <c r="J98" s="9"/>
      <c r="K98" s="9"/>
      <c r="L98" s="9"/>
      <c r="M98" s="9"/>
      <c r="N98" s="9"/>
    </row>
    <row r="99">
      <c r="B99" t="s" s="6">
        <v>185</v>
      </c>
      <c r="C99" t="s" s="6">
        <v>205</v>
      </c>
      <c r="D99" t="s" s="6">
        <v>209</v>
      </c>
      <c r="E99" t="s" s="6">
        <v>212</v>
      </c>
      <c r="F99" t="s" s="6">
        <v>223</v>
      </c>
      <c r="G99" t="s" s="6">
        <v>225</v>
      </c>
      <c r="H99" t="s" s="6">
        <v>227</v>
      </c>
      <c r="I99" t="s" s="6">
        <v>229</v>
      </c>
      <c r="J99" t="s" s="6">
        <v>231</v>
      </c>
      <c r="K99" t="s" s="6">
        <v>232</v>
      </c>
    </row>
    <row r="100">
      <c r="B100" t="s">
        <v>9</v>
      </c>
      <c r="C100" s="11">
        <v>268</v>
      </c>
      <c r="D100" s="11">
        <v>332</v>
      </c>
      <c r="E100" s="11">
        <v>412</v>
      </c>
      <c r="F100" s="30">
        <f>IS!C12</f>
        <v>268</v>
      </c>
      <c r="G100" s="30">
        <f>IS!D12</f>
        <v>332</v>
      </c>
      <c r="H100" s="30">
        <f>IS!E12</f>
        <v>412</v>
      </c>
      <c r="I100" s="10">
        <f>C100-F100</f>
        <v>0</v>
      </c>
      <c r="J100" s="10">
        <f>D100-G100</f>
        <v>0</v>
      </c>
      <c r="K100" s="10">
        <f>E100-H100</f>
        <v>0</v>
      </c>
    </row>
    <row r="101">
      <c r="B101" t="s">
        <v>19</v>
      </c>
      <c r="C101" s="11">
        <v>-16.4</v>
      </c>
      <c r="D101" s="11">
        <v>-8.9</v>
      </c>
      <c r="E101" s="11">
        <v>-2.1</v>
      </c>
      <c r="F101" s="30">
        <f>IS!C22</f>
        <v>-16.4</v>
      </c>
      <c r="G101" s="30">
        <f>IS!D22</f>
        <v>-8.9</v>
      </c>
      <c r="H101" s="30">
        <f>IS!E22</f>
        <v>-2.1</v>
      </c>
      <c r="I101" s="10">
        <f>C101-F101</f>
        <v>0</v>
      </c>
      <c r="J101" s="10">
        <f>D101-G101</f>
        <v>0</v>
      </c>
      <c r="K101" s="10">
        <f>E101-H101</f>
        <v>0</v>
      </c>
    </row>
    <row r="102">
      <c r="B102" t="s">
        <v>65</v>
      </c>
      <c r="C102" s="11">
        <v>1632.1</v>
      </c>
      <c r="D102" s="11">
        <v>1902.3</v>
      </c>
      <c r="E102" s="11">
        <v>2200.6</v>
      </c>
      <c r="F102" s="30">
        <f>BS!C20</f>
        <v>1632.1</v>
      </c>
      <c r="G102" s="30">
        <f>BS!D20</f>
        <v>1902.3</v>
      </c>
      <c r="H102" s="30">
        <f>BS!E20</f>
        <v>2200.6</v>
      </c>
      <c r="I102" s="10">
        <f>C102-F102</f>
        <v>0</v>
      </c>
      <c r="J102" s="10">
        <f>D102-G102</f>
        <v>0</v>
      </c>
      <c r="K102" s="10">
        <f>E102-H102</f>
        <v>0</v>
      </c>
    </row>
    <row r="103">
      <c r="B103" t="s">
        <v>76</v>
      </c>
      <c r="C103" s="11">
        <v>695.3</v>
      </c>
      <c r="D103" s="11">
        <v>667</v>
      </c>
      <c r="E103" s="11">
        <v>485.7</v>
      </c>
      <c r="F103" s="30">
        <f>BS!C31</f>
        <v>695.3</v>
      </c>
      <c r="G103" s="30">
        <f>BS!D31</f>
        <v>667</v>
      </c>
      <c r="H103" s="30">
        <f>BS!E31</f>
        <v>485.7</v>
      </c>
      <c r="I103" s="10">
        <f>C103-F103</f>
        <v>0</v>
      </c>
      <c r="J103" s="10">
        <f>D103-G103</f>
        <v>0</v>
      </c>
      <c r="K103" s="10">
        <f>E103-H103</f>
        <v>0</v>
      </c>
    </row>
    <row r="104">
      <c r="B104" t="s">
        <v>125</v>
      </c>
      <c r="C104" s="11">
        <v>69.7</v>
      </c>
      <c r="D104" s="11">
        <v>110</v>
      </c>
      <c r="E104" s="11">
        <v>137.7</v>
      </c>
      <c r="F104" s="30">
        <f>CF!C21</f>
        <v>69.7</v>
      </c>
      <c r="G104" s="30">
        <f>CF!D21</f>
        <v>110</v>
      </c>
      <c r="H104" s="30">
        <f>CF!E21</f>
        <v>137.7</v>
      </c>
      <c r="I104" s="10">
        <f>C104-F104</f>
        <v>0</v>
      </c>
      <c r="J104" s="10">
        <f>D104-G104</f>
        <v>0</v>
      </c>
      <c r="K104" s="10">
        <f>E104-H104</f>
        <v>0</v>
      </c>
    </row>
    <row r="106">
      <c r="B106" t="s" s="4">
        <v>201</v>
      </c>
    </row>
  </sheetData>
  <pageMargins left="0.7" right="0.7" top="0.75" bottom="0.75" header="0.3" footer="0.3"/>
  <legacyDrawing r:id="rId2"/>
</worksheet>
</file>

<file path=ccalc/calcState.xml><?xml version="1.0" encoding="utf-8"?>
<calcState xmlns="urn:twentyai:ccalc:calc-state" version="1" digest="fc6fb737b5f492c148c460d76fc658de4bf11e09bfb786f98eedc28ad2a52651"/>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2026-10-22T23:44:57Z</dcterms:created>
  <dcterms:modified xsi:type="dcterms:W3CDTF">2026-10-22T23:44:58Z</dcterms:modified>
  <cp:category/>
  <cp:contentStatus/>
</cp:coreProperties>
</file>