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ummary" sheetId="1" r:id="rId1"/>
    <sheet name="Distributions" sheetId="4" r:id="rId2"/>
    <sheet name="MSFT" sheetId="2" r:id="rId3"/>
    <sheet name="GOOGL" sheetId="3" r:id="rId4"/>
  </sheets>
  <calcPr/>
  <extLst>
    <ext xmlns:xccaches="urn:twentyai:ccalc:caches" uri="{3C5F2E7A-9B41-4D6E-A8C2-19409CCA1C01}">
      <xccaches:writer/>
    </ext>
  </extLst>
</workbook>
</file>

<file path=xl/sharedStrings.xml><?xml version="1.0" encoding="utf-8"?>
<sst xmlns="http://schemas.openxmlformats.org/spreadsheetml/2006/main" count="284" uniqueCount="284">
  <si>
    <t>placeholder</t>
  </si>
  <si>
    <t>Earnings forecast: Microsoft FQ1 2027 (quarter ended Sep 30, 2026), locked before the Oct 28, 2026 release</t>
  </si>
  <si>
    <t>Company</t>
  </si>
  <si>
    <t>Microsoft Corporation</t>
  </si>
  <si>
    <t>Ticker</t>
  </si>
  <si>
    <t>MSFT</t>
  </si>
  <si>
    <t>Quarter forecast</t>
  </si>
  <si>
    <t>FQ1 2027 (Jul-Sep 2026)</t>
  </si>
  <si>
    <t>Report date</t>
  </si>
  <si>
    <t>2026-10-28, after the close</t>
  </si>
  <si>
    <t>Forecast locked (UTC)</t>
  </si>
  <si>
    <t>Units: $ billions unless noted</t>
  </si>
  <si>
    <t>Inputs: company guidance for FQ1 2027 (Sep 2, 2026 restated outlook)</t>
  </si>
  <si>
    <t>Low</t>
  </si>
  <si>
    <t>High</t>
  </si>
  <si>
    <t>Midpoint</t>
  </si>
  <si>
    <t>Revenue</t>
  </si>
  <si>
    <t>Agents and Infra revenue</t>
  </si>
  <si>
    <t>Devices and Consumer revenue</t>
  </si>
  <si>
    <t>Cost of revenue</t>
  </si>
  <si>
    <t>Operating expenses</t>
  </si>
  <si>
    <t>Other income and expense, excl. OpenAI</t>
  </si>
  <si>
    <t>Effective tax rate</t>
  </si>
  <si>
    <t>Azure growth, constant currency</t>
  </si>
  <si>
    <t>Inputs: prior-year quarter (FQ1 2026, restated)</t>
  </si>
  <si>
    <t>Value</t>
  </si>
  <si>
    <t>Azure revenue</t>
  </si>
  <si>
    <t>Operating income</t>
  </si>
  <si>
    <t>Adjusted EPS, excl. OpenAI ($)</t>
  </si>
  <si>
    <t>Calibration: how the last four quarters landed</t>
  </si>
  <si>
    <t>FQ1 2026</t>
  </si>
  <si>
    <t>FQ2 2026</t>
  </si>
  <si>
    <t>FQ3 2026</t>
  </si>
  <si>
    <t>FQ4 2026</t>
  </si>
  <si>
    <t>Average</t>
  </si>
  <si>
    <t>Revenue guidance, low</t>
  </si>
  <si>
    <t>Revenue guidance, high</t>
  </si>
  <si>
    <t>Revenue guidance midpoint</t>
  </si>
  <si>
    <t>Revenue actual</t>
  </si>
  <si>
    <t>Actual vs guidance midpoint</t>
  </si>
  <si>
    <t>LSEG revenue consensus</t>
  </si>
  <si>
    <t>Actual vs LSEG consensus</t>
  </si>
  <si>
    <t>Cost of revenue guidance, low</t>
  </si>
  <si>
    <t>Cost of revenue guidance, high</t>
  </si>
  <si>
    <t>Operating expense guidance, low</t>
  </si>
  <si>
    <t>Operating expense guidance, high</t>
  </si>
  <si>
    <t>Guidance-implied operating income</t>
  </si>
  <si>
    <t>Operating income actual</t>
  </si>
  <si>
    <t>Actual vs guidance-implied</t>
  </si>
  <si>
    <t>Cost of revenue actual</t>
  </si>
  <si>
    <t>Operating expenses actual</t>
  </si>
  <si>
    <t>Azure growth guidance (cc), low</t>
  </si>
  <si>
    <t>Azure growth guidance (cc), high</t>
  </si>
  <si>
    <t>Azure growth actual (cc, definition at the time)</t>
  </si>
  <si>
    <t>Actual minus guidance midpoint (pts)</t>
  </si>
  <si>
    <t>LSEG adjusted EPS consensus ($)</t>
  </si>
  <si>
    <t>Adjusted EPS actual ($)</t>
  </si>
  <si>
    <t>FQ1 2026 guidance by segment (old three-segment basis)</t>
  </si>
  <si>
    <t>Productivity and Business Processes</t>
  </si>
  <si>
    <t>Intelligent Cloud</t>
  </si>
  <si>
    <t>More Personal Computing</t>
  </si>
  <si>
    <t>Assumptions (our calls)</t>
  </si>
  <si>
    <t>Basis</t>
  </si>
  <si>
    <t>Agents and Infra revenue vs guidance midpoint</t>
  </si>
  <si>
    <t>Old PBP + IC segments beat their combined midpoint by 1.5% to 2.5% in each of the last four quarters</t>
  </si>
  <si>
    <t>Devices and Consumer revenue vs guidance midpoint</t>
  </si>
  <si>
    <t>Q3 PC shipments fell 22.4% (row 72), in line with the guided low-20s Windows OEM decline</t>
  </si>
  <si>
    <t>Cost of revenue vs guidance midpoint</t>
  </si>
  <si>
    <t>Row 44 averages near zero; leaned up for Azure mix and component costs</t>
  </si>
  <si>
    <t>Operating expenses vs guidance midpoint</t>
  </si>
  <si>
    <t>Row 46: below midpoint in three of four quarters (FQ4 carried one-off charges)</t>
  </si>
  <si>
    <t>Azure growth: actual minus guidance midpoint (pts)</t>
  </si>
  <si>
    <t>Row 50 averages +2.0 pts; FQ4 capacity efficiencies carry into FQ1</t>
  </si>
  <si>
    <t>FX effect on reported Azure growth (pts)</t>
  </si>
  <si>
    <t>Guidance: FX lowers Azure growth by less than 1 point</t>
  </si>
  <si>
    <t>Diluted shares (bn)</t>
  </si>
  <si>
    <t>FQ4 2026 diluted shares 7.443bn; slow buyback drift</t>
  </si>
  <si>
    <t>80% band: revenue (+/-)</t>
  </si>
  <si>
    <t>Spread of row 33 around its average</t>
  </si>
  <si>
    <t>80% band: adjusted EPS (+/-)</t>
  </si>
  <si>
    <t>Spread of row 53 around its average</t>
  </si>
  <si>
    <t>80% band: Azure growth (+/- pts)</t>
  </si>
  <si>
    <t>Spread of row 50</t>
  </si>
  <si>
    <t>Signal: Gartner Q3 2026 worldwide PC shipments y/y</t>
  </si>
  <si>
    <t>Gartner preliminary, Oct 12, 2026</t>
  </si>
  <si>
    <t>Forecast: FQ1 2027</t>
  </si>
  <si>
    <t>Our forecast</t>
  </si>
  <si>
    <t>80% low</t>
  </si>
  <si>
    <t>80% high</t>
  </si>
  <si>
    <t>Street (LSEG)</t>
  </si>
  <si>
    <t>Ours vs Street</t>
  </si>
  <si>
    <t>Guidance midpoint</t>
  </si>
  <si>
    <t>Actual</t>
  </si>
  <si>
    <t>Our error</t>
  </si>
  <si>
    <t>Street error</t>
  </si>
  <si>
    <t>Closer than Street?</t>
  </si>
  <si>
    <t>Total revenue</t>
  </si>
  <si>
    <t>Gross profit</t>
  </si>
  <si>
    <t>Operating margin</t>
  </si>
  <si>
    <t>Pretax income</t>
  </si>
  <si>
    <t>Income tax</t>
  </si>
  <si>
    <t>Net income</t>
  </si>
  <si>
    <t>Azure growth, reported</t>
  </si>
  <si>
    <t>Revenue growth y/y</t>
  </si>
  <si>
    <t>Adjusted EPS growth y/y</t>
  </si>
  <si>
    <t>Prediction markets at lock (Polymarket)</t>
  </si>
  <si>
    <t>Yes price</t>
  </si>
  <si>
    <t>Low threshold</t>
  </si>
  <si>
    <t>High threshold</t>
  </si>
  <si>
    <t>Our call</t>
  </si>
  <si>
    <t>GAAP EPS above $4.82 (market 5778671)</t>
  </si>
  <si>
    <t>Azure cc growth 46% to 48% (market 5648443)</t>
  </si>
  <si>
    <t>Earnings forecast: Alphabet Q3 2026 (quarter ended Sep 30, 2026), locked before the Oct 28, 2026 release</t>
  </si>
  <si>
    <t>Alphabet Inc.</t>
  </si>
  <si>
    <t>GOOGL</t>
  </si>
  <si>
    <t>Q3 2026 (Jul-Sep 2026)</t>
  </si>
  <si>
    <t>Oct 28, 2026 (after the close)</t>
  </si>
  <si>
    <t>Revenue build by line</t>
  </si>
  <si>
    <t>Q1 2025</t>
  </si>
  <si>
    <t>Q1 2026</t>
  </si>
  <si>
    <t>Q2 2025</t>
  </si>
  <si>
    <t>Q2 2026</t>
  </si>
  <si>
    <t>Q3 2025</t>
  </si>
  <si>
    <t>Q1 y/y</t>
  </si>
  <si>
    <t>Q2 y/y</t>
  </si>
  <si>
    <t>Q3 2026 y/y (assumed)</t>
  </si>
  <si>
    <t>Q3 2026 forecast</t>
  </si>
  <si>
    <t>Street</t>
  </si>
  <si>
    <t>Google Search &amp; other</t>
  </si>
  <si>
    <t>YouTube ads</t>
  </si>
  <si>
    <t>Google Network</t>
  </si>
  <si>
    <t>Google subscriptions, platforms, and devices</t>
  </si>
  <si>
    <t>Google Services total</t>
  </si>
  <si>
    <t>Google Cloud</t>
  </si>
  <si>
    <t>Other Bets</t>
  </si>
  <si>
    <t>Hedging gains (losses)</t>
  </si>
  <si>
    <t>Total revenues</t>
  </si>
  <si>
    <t>Calibration: how the last three quarters landed</t>
  </si>
  <si>
    <t>Q4 2025</t>
  </si>
  <si>
    <t>StreetAccount Google Cloud consensus</t>
  </si>
  <si>
    <t>Google Cloud actual</t>
  </si>
  <si>
    <t>Actual vs StreetAccount</t>
  </si>
  <si>
    <t>LSEG EPS consensus ($)</t>
  </si>
  <si>
    <t>EPS actual as LSEG compares it ($)</t>
  </si>
  <si>
    <t>Operating income build</t>
  </si>
  <si>
    <t>Q2 2026 actual</t>
  </si>
  <si>
    <t>Q2 2026 margin</t>
  </si>
  <si>
    <t>Q3 2026 assumption</t>
  </si>
  <si>
    <t>Google Services operating income</t>
  </si>
  <si>
    <t>Google Cloud operating income</t>
  </si>
  <si>
    <t>Other Bets operating income</t>
  </si>
  <si>
    <t>Alphabet-level activities</t>
  </si>
  <si>
    <t>Total operating income</t>
  </si>
  <si>
    <t>Note: rows 33-34 apply an assumed segment margin to forecast segment revenue; rows 35-36 are assumed dollar amounts</t>
  </si>
  <si>
    <t>Below the line</t>
  </si>
  <si>
    <t>Q2 OI&amp;E</t>
  </si>
  <si>
    <t>Q2 equity gain</t>
  </si>
  <si>
    <t>Q2 tax on gain</t>
  </si>
  <si>
    <t>OI&amp;E excluding equity securities gains</t>
  </si>
  <si>
    <t>Q2: interest income less higher interest expense on $98bn of debt; assume roughly break-even</t>
  </si>
  <si>
    <t>Q2 inputs:</t>
  </si>
  <si>
    <t>Effective tax rate excluding equity securities gains</t>
  </si>
  <si>
    <t>Q2 ran 11.7%; Q1 about 16%; assume between</t>
  </si>
  <si>
    <t>Q2 pretax / tax:</t>
  </si>
  <si>
    <t>Q2 average 12.309bn; June share and convertible issuance counts for a full quarter</t>
  </si>
  <si>
    <t>Equity securities mark-to-market (drives GAAP EPS)</t>
  </si>
  <si>
    <t>SpaceX shares, short-term restricted, Jun 30</t>
  </si>
  <si>
    <t>SpaceX shares, long-term restricted, Jun 30</t>
  </si>
  <si>
    <t>SpaceX stake, Jun 30</t>
  </si>
  <si>
    <t>SpaceX close, Jun 30, 2026 ($)</t>
  </si>
  <si>
    <t>SpaceX close, Sep 30, 2026 ($)</t>
  </si>
  <si>
    <t>SpaceX stake gain (loss) in Q3</t>
  </si>
  <si>
    <t>Stake marked to the quoted price; any hedges ignored</t>
  </si>
  <si>
    <t>Other equity securities gain (loss) in Q3</t>
  </si>
  <si>
    <t>No priced Anthropic round in Q3; Series H valuation carried</t>
  </si>
  <si>
    <t>Total equity securities gain (loss)</t>
  </si>
  <si>
    <t>Tax rate on equity gains (Q2: tax effect / gain)</t>
  </si>
  <si>
    <t>Q2: $21.9bn tax on a $99.0bn gain</t>
  </si>
  <si>
    <t>EPS effect of equity securities ($)</t>
  </si>
  <si>
    <t>Forecast: Q3 2026</t>
  </si>
  <si>
    <t>Street source</t>
  </si>
  <si>
    <t>LSEG via CNBC</t>
  </si>
  <si>
    <t>Google Cloud revenue</t>
  </si>
  <si>
    <t>Pretax income excl. equity gains</t>
  </si>
  <si>
    <t>Net income excl. equity gains</t>
  </si>
  <si>
    <t>EPS excl. equity securities gains ($)</t>
  </si>
  <si>
    <t>GAAP EPS ($)</t>
  </si>
  <si>
    <t>Polymarket rules</t>
  </si>
  <si>
    <t>Assumptions for ranges</t>
  </si>
  <si>
    <t>80% band: Google Cloud (+/-)</t>
  </si>
  <si>
    <t>80% band: EPS excl. gains (+/-)</t>
  </si>
  <si>
    <t>80% band: GAAP EPS (+/- $)</t>
  </si>
  <si>
    <t>Threshold</t>
  </si>
  <si>
    <t>GAAP EPS above $3.10 (market 5778637)</t>
  </si>
  <si>
    <t>Google Cloud revenue above $30B (market 5648419)</t>
  </si>
  <si>
    <t>Signals read for this quarter</t>
  </si>
  <si>
    <t>Effect</t>
  </si>
  <si>
    <t>CFO, Jul 22: slight FX headwind to Q3 revenue vs a 1-point tailwind in Q2</t>
  </si>
  <si>
    <t>Search and YouTube growth held below Q2 pace</t>
  </si>
  <si>
    <t>CFO, Jul 22: only a small part of TPU system revenue this year, ramping as 2026 ends</t>
  </si>
  <si>
    <t>Cloud step-up kept near Q2's sequential gain</t>
  </si>
  <si>
    <t>CFO, Jul 22: third-party capacity in Q3 brings modest margin pressure</t>
  </si>
  <si>
    <t>Cloud margin assumed below Q2's 35.6%</t>
  </si>
  <si>
    <t>Old MPC beat its midpoint in 3 of 4 quarters (+0.4% to +8.7%); held to +2% because Q3 PC shipments fell 22.4% (row 72) after a channel inventory build</t>
  </si>
  <si>
    <t>Locked earnings forecasts: Microsoft FQ1 2027 and Alphabet Q3 2026 (both report Oct 28, 2026 after the close)</t>
  </si>
  <si>
    <t>Metric</t>
  </si>
  <si>
    <t>Microsoft</t>
  </si>
  <si>
    <t>Revenue ($bn)</t>
  </si>
  <si>
    <t>LSEG, per previews</t>
  </si>
  <si>
    <t>Adjusted EPS excl. OpenAI ($)</t>
  </si>
  <si>
    <t>No published consensus found</t>
  </si>
  <si>
    <t>Operating income ($bn)</t>
  </si>
  <si>
    <t>Not tracked</t>
  </si>
  <si>
    <t>Alphabet</t>
  </si>
  <si>
    <t>Google Cloud revenue ($bn)</t>
  </si>
  <si>
    <t>Polymarket market rules</t>
  </si>
  <si>
    <t>Method: guidance or segment run-rate as the anchor, corrected by how far actuals have landed from guidance and from LSEG consensus in the last 3-4 quarters, then adjusted for signals read this quarter (PC shipments, FX, SpaceX share price, CFO commentary). Polymarket prices are recorded at lock as a cross-check.</t>
  </si>
  <si>
    <t>2026-10-28 16:34</t>
  </si>
  <si>
    <t>Locked (UTC)</t>
  </si>
  <si>
    <t>Forecast distributions at lock: Microsoft FQ1 2027 and Alphabet Q3 2026</t>
  </si>
  <si>
    <t>Each distribution is centered on the locked forecast. Its spread comes from the locked 80% range, which was sized from the spread of the last 3-4 quarters' surprises.</t>
  </si>
  <si>
    <t>Shape</t>
  </si>
  <si>
    <t>Median</t>
  </si>
  <si>
    <t>Mean</t>
  </si>
  <si>
    <t>Std dev</t>
  </si>
  <si>
    <t>P5</t>
  </si>
  <si>
    <t>P10</t>
  </si>
  <si>
    <t>P25</t>
  </si>
  <si>
    <t>P50</t>
  </si>
  <si>
    <t>P75</t>
  </si>
  <si>
    <t>P90</t>
  </si>
  <si>
    <t>P95</t>
  </si>
  <si>
    <t>P(actual above Street)</t>
  </si>
  <si>
    <t>Market line</t>
  </si>
  <si>
    <t>Our P(market resolves Yes)</t>
  </si>
  <si>
    <t>Polymarket Yes price</t>
  </si>
  <si>
    <t>Percentile</t>
  </si>
  <si>
    <t>Microsoft revenue ($bn)</t>
  </si>
  <si>
    <t>Normal</t>
  </si>
  <si>
    <t>Microsoft adjusted EPS excl. OpenAI ($)</t>
  </si>
  <si>
    <t>Microsoft GAAP EPS ($)</t>
  </si>
  <si>
    <t>Microsoft Azure growth, constant currency</t>
  </si>
  <si>
    <t>Alphabet revenue ($bn)</t>
  </si>
  <si>
    <t>Alphabet Google Cloud revenue ($bn)</t>
  </si>
  <si>
    <t>Alphabet EPS excl. equity securities gains ($)</t>
  </si>
  <si>
    <t>Alphabet GAAP EPS ($)</t>
  </si>
  <si>
    <t>Mix of two normals</t>
  </si>
  <si>
    <t>Assumptions</t>
  </si>
  <si>
    <t>Upper tail of the locked 80% range</t>
  </si>
  <si>
    <t>80% range runs from P10 to P90</t>
  </si>
  <si>
    <t>Microsoft: OpenAI effect on GAAP EPS, mean ($)</t>
  </si>
  <si>
    <t>No OpenAI effect assumed in the locked forecast</t>
  </si>
  <si>
    <t>Microsoft: OpenAI effect on GAAP EPS, std dev ($)</t>
  </si>
  <si>
    <t>Effect has swung from losses to one-off gains in past quarters; assumed small this quarter</t>
  </si>
  <si>
    <t>Azure: half step for whole-percent reporting</t>
  </si>
  <si>
    <t>Microsoft reports Azure growth in whole percents</t>
  </si>
  <si>
    <t>Alphabet GAAP base case: extra std dev for other OI&amp;E items ($)</t>
  </si>
  <si>
    <t>Other marketable holdings, FX and debt items</t>
  </si>
  <si>
    <t>Alphabet GAAP base case: weight</t>
  </si>
  <si>
    <t>SpaceX loss lands as marked, with nothing offsetting it</t>
  </si>
  <si>
    <t>Alphabet GAAP tail: shift vs base case ($)</t>
  </si>
  <si>
    <t>Hedge gains on the SpaceX stake, or a revaluation of a private stake</t>
  </si>
  <si>
    <t>Alphabet GAAP tail: std dev ($)</t>
  </si>
  <si>
    <t>Wide, because the size of any offset is unknown</t>
  </si>
  <si>
    <t>Grid start ($)</t>
  </si>
  <si>
    <t>Grid step ($)</t>
  </si>
  <si>
    <t>Alphabet GAAP EPS mixture</t>
  </si>
  <si>
    <t>Weight</t>
  </si>
  <si>
    <t>Base case: SpaceX mark-to-market, no offset</t>
  </si>
  <si>
    <t>Tail: offsetting gains</t>
  </si>
  <si>
    <t>Grid for the Alphabet GAAP EPS mixture</t>
  </si>
  <si>
    <t>EPS ($)</t>
  </si>
  <si>
    <t>Cumulative probability</t>
  </si>
  <si>
    <t>Resolved</t>
  </si>
  <si>
    <t>Our call right?</t>
  </si>
  <si>
    <t>Reported Q3 2026 (Oct 28, 2026 release)</t>
  </si>
  <si>
    <t>Reported</t>
  </si>
  <si>
    <t>Gain (loss) on equity securities</t>
  </si>
  <si>
    <t>Provision for income taxes</t>
  </si>
  <si>
    <t>Tax effect of the equity securities loss</t>
  </si>
  <si>
    <t>Effective tax rate excl. equity securities</t>
  </si>
  <si>
    <t>Reported FQ1 2027 (Oct 28, 2026 release)</t>
  </si>
  <si>
    <t>Net income, non-GAAP (excl. OpenAI)</t>
  </si>
  <si>
    <t>Microsoft Cloud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</si>
</sst>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(#,##0.00)"/>
    <numFmt numFmtId="165" formatCode="0.0%;(0.0%)"/>
    <numFmt numFmtId="166" formatCode="$0.00"/>
    <numFmt numFmtId="167" formatCode="0.0%"/>
    <numFmt numFmtId="168" formatCode="#,##0.000"/>
    <numFmt numFmtId="169" formatCode="0.000"/>
    <numFmt numFmtId="170" formatCode="$0.00;($0.00)"/>
    <numFmt numFmtId="171" formatCode="0.0000"/>
  </numFmts>
  <fonts count="6">
    <font>
      <sz val="10"/>
      <color rgb="FF000000"/>
      <name val="Arial"/>
      <family val="2"/>
    </font>
    <font>
      <b/>
      <sz val="13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54">
    <xf xfId="0" borderId="0" fillId="0" fontId="0" numFmtId="0"/>
    <xf xfId="0" borderId="0" fillId="0" fontId="1" numFmtId="0" applyFont="1"/>
    <xf xfId="0" borderId="0" fillId="2" fontId="2" numFmtId="0" applyAlignment="1" applyFont="1" applyFill="1">
      <alignment horizontal="left"/>
    </xf>
    <xf xfId="0" borderId="0" fillId="3" fontId="3" numFmtId="0" applyFont="1" applyFill="1"/>
    <xf xfId="0" borderId="0" fillId="3" fontId="3" numFmtId="0" applyAlignment="1" applyFont="1" applyFill="1">
      <alignment horizontal="right"/>
    </xf>
    <xf xfId="0" borderId="0" fillId="2" fontId="2" numFmtId="164" applyAlignment="1" applyFont="1" applyFill="1">
      <alignment horizontal="right"/>
    </xf>
    <xf xfId="0" borderId="0" fillId="0" fontId="0" numFmtId="165" applyAlignment="1">
      <alignment horizontal="right"/>
    </xf>
    <xf xfId="0" borderId="0" fillId="2" fontId="2" numFmtId="165" applyAlignment="1" applyFont="1" applyFill="1">
      <alignment horizontal="right"/>
    </xf>
    <xf xfId="0" borderId="0" fillId="0" fontId="0" numFmtId="164" applyAlignment="1">
      <alignment horizontal="right"/>
    </xf>
    <xf xfId="0" borderId="1" fillId="0" fontId="4" numFmtId="0" applyFont="1"/>
    <xf xfId="0" borderId="1" fillId="0" fontId="4" numFmtId="164" applyAlignment="1" applyFont="1">
      <alignment horizontal="right"/>
    </xf>
    <xf xfId="0" borderId="1" fillId="0" fontId="4" numFmtId="165" applyAlignment="1" applyFont="1">
      <alignment horizontal="right"/>
    </xf>
    <xf xfId="0" borderId="1" fillId="2" fontId="5" numFmtId="164" applyAlignment="1" applyFont="1" applyFill="1">
      <alignment horizontal="right"/>
    </xf>
    <xf xfId="0" borderId="0" fillId="0" fontId="0" numFmtId="0" applyAlignment="1">
      <alignment horizontal="right"/>
    </xf>
    <xf xfId="0" borderId="0" fillId="2" fontId="2" numFmtId="4" applyAlignment="1" applyFont="1" applyFill="1">
      <alignment horizontal="right"/>
    </xf>
    <xf xfId="0" borderId="0" fillId="2" fontId="2" numFmtId="166" applyAlignment="1" applyFont="1" applyFill="1">
      <alignment horizontal="right"/>
    </xf>
    <xf xfId="0" borderId="0" fillId="0" fontId="0" numFmtId="167" applyAlignment="1">
      <alignment horizontal="right"/>
    </xf>
    <xf xfId="0" borderId="0" fillId="2" fontId="2" numFmtId="167" applyAlignment="1" applyFont="1" applyFill="1">
      <alignment horizontal="right"/>
    </xf>
    <xf xfId="0" borderId="1" fillId="0" fontId="4" numFmtId="0" applyAlignment="1" applyFont="1">
      <alignment horizontal="right"/>
    </xf>
    <xf xfId="0" borderId="0" fillId="0" fontId="0" numFmtId="0" applyAlignment="1">
      <alignment horizontal="left"/>
    </xf>
    <xf xfId="0" borderId="0" fillId="2" fontId="2" numFmtId="168" applyAlignment="1" applyFont="1" applyFill="1">
      <alignment horizontal="right"/>
    </xf>
    <xf xfId="0" borderId="0" fillId="0" fontId="0" numFmtId="168" applyAlignment="1">
      <alignment horizontal="right"/>
    </xf>
    <xf xfId="0" borderId="0" fillId="2" fontId="2" numFmtId="169" applyAlignment="1" applyFont="1" applyFill="1">
      <alignment horizontal="right"/>
    </xf>
    <xf xfId="0" borderId="0" fillId="0" fontId="0" numFmtId="4" applyAlignment="1">
      <alignment horizontal="right"/>
    </xf>
    <xf xfId="0" borderId="0" fillId="0" fontId="0" numFmtId="170" applyAlignment="1">
      <alignment horizontal="right"/>
    </xf>
    <xf xfId="0" borderId="0" fillId="3" fontId="3" numFmtId="0" applyAlignment="1" applyFont="1" applyFill="1">
      <alignment horizontal="left"/>
    </xf>
    <xf xfId="0" borderId="1" fillId="0" fontId="4" numFmtId="0" applyAlignment="1" applyFont="1">
      <alignment horizontal="left"/>
    </xf>
    <xf xfId="0" borderId="1" fillId="0" fontId="4" numFmtId="170" applyAlignment="1" applyFont="1">
      <alignment horizontal="right"/>
    </xf>
    <xf xfId="0" borderId="1" fillId="2" fontId="5" numFmtId="170" applyAlignment="1" applyFont="1" applyFill="1">
      <alignment horizontal="right"/>
    </xf>
    <xf xfId="0" borderId="1" fillId="2" fontId="5" numFmtId="166" applyAlignment="1" applyFont="1" applyFill="1">
      <alignment horizontal="right"/>
    </xf>
    <xf xfId="0" borderId="0" fillId="0" fontId="0" numFmtId="166" applyAlignment="1">
      <alignment horizontal="right"/>
    </xf>
    <xf xfId="0" borderId="0" fillId="0" fontId="0" numFmtId="169" applyAlignment="1">
      <alignment horizontal="right"/>
    </xf>
    <xf xfId="0" borderId="1" fillId="0" fontId="4" numFmtId="166" applyAlignment="1" applyFont="1">
      <alignment horizontal="right"/>
    </xf>
    <xf xfId="0" borderId="0" fillId="2" fontId="2" numFmtId="0" applyAlignment="1" applyFont="1" applyFill="1">
      <alignment horizontal="right"/>
    </xf>
    <xf xfId="0" borderId="0" fillId="4" fontId="0" numFmtId="0" applyFill="1"/>
    <xf xfId="0" borderId="0" fillId="4" fontId="0" numFmtId="166" applyAlignment="1" applyFill="1">
      <alignment horizontal="right"/>
    </xf>
    <xf xfId="0" borderId="0" fillId="4" fontId="0" numFmtId="0" applyAlignment="1" applyFill="1">
      <alignment horizontal="left"/>
    </xf>
    <xf xfId="0" borderId="0" fillId="4" fontId="0" numFmtId="165" applyAlignment="1" applyFill="1">
      <alignment horizontal="right"/>
    </xf>
    <xf xfId="0" borderId="0" fillId="4" fontId="0" numFmtId="0" applyAlignment="1" applyFill="1">
      <alignment horizontal="right"/>
    </xf>
    <xf xfId="0" borderId="0" fillId="4" fontId="0" numFmtId="4" applyAlignment="1" applyFill="1">
      <alignment horizontal="right"/>
    </xf>
    <xf xfId="0" borderId="0" fillId="0" fontId="2" numFmtId="0" applyFont="1"/>
    <xf xfId="0" borderId="0" fillId="0" fontId="0" numFmtId="166"/>
    <xf xfId="0" borderId="0" fillId="3" fontId="3" numFmtId="0" applyAlignment="1" applyFont="1" applyFill="1">
      <alignment wrapText="1"/>
    </xf>
    <xf xfId="0" borderId="0" fillId="3" fontId="3" numFmtId="0" applyAlignment="1" applyFont="1" applyFill="1">
      <alignment wrapText="1" horizontal="right"/>
    </xf>
    <xf xfId="0" borderId="0" fillId="2" fontId="2" numFmtId="9" applyAlignment="1" applyFont="1" applyFill="1">
      <alignment horizontal="right"/>
    </xf>
    <xf xfId="0" borderId="0" fillId="4" fontId="0" numFmtId="167" applyAlignment="1" applyFill="1">
      <alignment horizontal="right"/>
    </xf>
    <xf xfId="0" borderId="0" fillId="2" fontId="2" numFmtId="9" applyFont="1" applyFill="1"/>
    <xf xfId="0" borderId="0" fillId="2" fontId="2" numFmtId="166" applyFont="1" applyFill="1"/>
    <xf xfId="0" borderId="0" fillId="2" fontId="2" numFmtId="167" applyFont="1" applyFill="1"/>
    <xf xfId="0" borderId="0" fillId="0" fontId="0" numFmtId="9"/>
    <xf xfId="0" borderId="0" fillId="0" fontId="4" numFmtId="0" applyFont="1"/>
    <xf xfId="0" borderId="0" fillId="0" fontId="0" numFmtId="171"/>
    <xf xfId="0" borderId="1" fillId="0" fontId="4" numFmtId="4" applyAlignment="1" applyFont="1">
      <alignment horizontal="right"/>
    </xf>
    <xf xfId="0" borderId="0" fillId="2" fontId="2" numFmtId="170" applyAlignment="1" applyFont="1" applyFill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tabSelected="1" workbookViewId="0">
      <selection activeCell="A1" sqref="A1"/>
    </sheetView>
  </sheetViews>
  <cols>
    <col min="1" max="1" width="15.21875" customWidth="1"/>
    <col min="2" max="2" width="43.7890625" customWidth="1"/>
    <col min="3" max="6" width="15.21875" customWidth="1"/>
    <col min="7" max="7" width="32.359375" customWidth="1"/>
    <col min="8" max="11" width="16.07421875" customWidth="1"/>
    <col min="12" max="12" width="23.7890625" customWidth="1"/>
  </cols>
  <sheetData>
    <row r="1">
      <c r="A1" t="s" s="1">
        <v>204</v>
      </c>
    </row>
    <row r="2">
      <c r="A2" t="s" s="40">
        <v>218</v>
      </c>
      <c r="B2" t="s" s="2">
        <v>217</v>
      </c>
    </row>
    <row r="4">
      <c r="A4" t="s" s="3">
        <v>2</v>
      </c>
      <c r="B4" t="s" s="3">
        <v>205</v>
      </c>
      <c r="C4" t="s" s="4">
        <v>86</v>
      </c>
      <c r="D4" t="s" s="4">
        <v>87</v>
      </c>
      <c r="E4" t="s" s="4">
        <v>88</v>
      </c>
      <c r="F4" t="s" s="4">
        <v>127</v>
      </c>
      <c r="G4" t="s" s="4">
        <v>180</v>
      </c>
      <c r="H4" t="s" s="4">
        <v>90</v>
      </c>
      <c r="I4" t="s" s="4">
        <v>92</v>
      </c>
      <c r="J4" t="s" s="4">
        <v>93</v>
      </c>
      <c r="K4" t="s" s="4">
        <v>94</v>
      </c>
      <c r="L4" t="s" s="4">
        <v>95</v>
      </c>
    </row>
    <row r="5">
      <c r="A5" t="s">
        <v>206</v>
      </c>
      <c r="B5" t="s">
        <v>207</v>
      </c>
      <c r="C5" s="23">
        <f>MSFT!B77</f>
        <v>92.208</v>
      </c>
      <c r="D5" s="23">
        <f>MSFT!C77</f>
        <v>91.28592</v>
      </c>
      <c r="E5" s="23">
        <f>MSFT!D77</f>
        <v>93.13007999999999</v>
      </c>
      <c r="F5" s="23">
        <f>MSFT!E77</f>
        <v>90.6</v>
      </c>
      <c r="G5" t="s" s="19">
        <v>208</v>
      </c>
      <c r="H5" s="6">
        <f>C5/F5-1</f>
        <v>0.017748344370861036</v>
      </c>
      <c r="I5" s="23">
        <f>IF(MSFT!H77="","",MSFT!H77)</f>
        <v>92.279</v>
      </c>
      <c r="J5" s="6">
        <f>IF(I5="","",C5/I5-1)</f>
        <v>-0.0007694058236434875</v>
      </c>
      <c r="K5" s="6">
        <f>IF(I5="","",F5/I5-1)</f>
        <v>-0.018194822223908003</v>
      </c>
      <c r="L5" t="str" s="13">
        <f>IF(I5="","",IF(ABS(J5)&lt;ABS(K5),"Yes","No"))</f>
        <v>Yes</v>
      </c>
    </row>
    <row r="6">
      <c r="A6" t="s" s="34">
        <v>206</v>
      </c>
      <c r="B6" t="s" s="34">
        <v>209</v>
      </c>
      <c r="C6" s="35">
        <f>MSFT!B88</f>
        <v>4.904156018829858</v>
      </c>
      <c r="D6" s="35">
        <f>MSFT!C88</f>
        <v>4.757031338264962</v>
      </c>
      <c r="E6" s="35">
        <f>MSFT!D88</f>
        <v>5.051280699394754</v>
      </c>
      <c r="F6" s="35">
        <f>MSFT!E88</f>
        <v>4.71</v>
      </c>
      <c r="G6" t="s" s="36">
        <v>208</v>
      </c>
      <c r="H6" s="37">
        <f>C6/F6-1</f>
        <v>0.04122208467725219</v>
      </c>
      <c r="I6" s="35">
        <f>IF(MSFT!H88="","",MSFT!H88)</f>
        <v>4.89</v>
      </c>
      <c r="J6" s="37">
        <f>IF(I6="","",C6/I6-1)</f>
        <v>0.002894891376249209</v>
      </c>
      <c r="K6" s="37">
        <f>IF(I6="","",F6/I6-1)</f>
        <v>-0.036809815950920144</v>
      </c>
      <c r="L6" t="str" s="38">
        <f>IF(I6="","",IF(ABS(J6)&lt;ABS(K6),"Yes","No"))</f>
        <v>Yes</v>
      </c>
    </row>
    <row r="7">
      <c r="A7" t="s">
        <v>206</v>
      </c>
      <c r="B7" t="s">
        <v>23</v>
      </c>
      <c r="C7" s="16">
        <f>MSFT!B89</f>
        <v>0.47000000000000003</v>
      </c>
      <c r="D7" s="16">
        <f>MSFT!C89</f>
        <v>0.455</v>
      </c>
      <c r="E7" s="16">
        <f>MSFT!D89</f>
        <v>0.48500000000000004</v>
      </c>
      <c r="F7" s="16"/>
      <c r="G7" t="s" s="19">
        <v>210</v>
      </c>
      <c r="H7" s="6"/>
      <c r="I7" s="16">
        <f>IF(MSFT!H89="","",MSFT!H89)</f>
        <v>0.48</v>
      </c>
      <c r="J7" s="6">
        <f>IF(I7="","",C7-I7)</f>
        <v>-0.009999999999999953</v>
      </c>
      <c r="K7" s="6"/>
      <c r="L7" s="13"/>
    </row>
    <row r="8">
      <c r="A8" t="s" s="34">
        <v>206</v>
      </c>
      <c r="B8" t="s" s="34">
        <v>211</v>
      </c>
      <c r="C8" s="39">
        <f>MSFT!B81</f>
        <v>45.678</v>
      </c>
      <c r="D8" s="39"/>
      <c r="E8" s="39"/>
      <c r="F8" s="39"/>
      <c r="G8" t="s" s="36">
        <v>212</v>
      </c>
      <c r="H8" s="37"/>
      <c r="I8" s="39">
        <f>IF(MSFT!H81="","",MSFT!H81)</f>
        <v>45.915</v>
      </c>
      <c r="J8" s="37">
        <f>IF(I8="","",C8/I8-1)</f>
        <v>-0.005161711858869711</v>
      </c>
      <c r="K8" s="37"/>
      <c r="L8" s="38"/>
    </row>
    <row r="9">
      <c r="A9" t="s">
        <v>213</v>
      </c>
      <c r="B9" t="s">
        <v>207</v>
      </c>
      <c r="C9" s="23">
        <f>GOOGL!B58</f>
        <v>129.711131</v>
      </c>
      <c r="D9" s="23">
        <f>GOOGL!C58</f>
        <v>127.765464035</v>
      </c>
      <c r="E9" s="23">
        <f>GOOGL!D58</f>
        <v>131.65679796499998</v>
      </c>
      <c r="F9" s="23">
        <f>GOOGL!E58</f>
        <v>128.2</v>
      </c>
      <c r="G9" t="s" s="19">
        <v>181</v>
      </c>
      <c r="H9" s="6">
        <f>C9/F9-1</f>
        <v>0.011787293291731782</v>
      </c>
      <c r="I9" s="23">
        <f>IF(GOOGL!H58="","",GOOGL!H58)</f>
        <v>127.577</v>
      </c>
      <c r="J9" s="6">
        <f>IF(I9="","",C9/I9-1)</f>
        <v>0.016728179844329283</v>
      </c>
      <c r="K9" s="6">
        <f>IF(I9="","",F9/I9-1)</f>
        <v>0.004883325364289703</v>
      </c>
      <c r="L9" t="str" s="13">
        <f>IF(I9="","",IF(ABS(J9)&lt;ABS(K9),"Yes","No"))</f>
        <v>No</v>
      </c>
    </row>
    <row r="10">
      <c r="A10" t="s" s="34">
        <v>213</v>
      </c>
      <c r="B10" t="s" s="34">
        <v>214</v>
      </c>
      <c r="C10" s="39">
        <f>GOOGL!B59</f>
        <v>30.314</v>
      </c>
      <c r="D10" s="39">
        <f>GOOGL!C59</f>
        <v>28.798299999999998</v>
      </c>
      <c r="E10" s="39">
        <f>GOOGL!D59</f>
        <v>31.829700000000003</v>
      </c>
      <c r="F10" s="39">
        <f>GOOGL!E59</f>
        <v>28.7</v>
      </c>
      <c r="G10" t="s" s="36">
        <v>181</v>
      </c>
      <c r="H10" s="37">
        <f>C10/F10-1</f>
        <v>0.056236933797909394</v>
      </c>
      <c r="I10" s="39">
        <f>IF(GOOGL!H59="","",GOOGL!H59)</f>
        <v>30.709</v>
      </c>
      <c r="J10" s="37">
        <f>IF(I10="","",C10/I10-1)</f>
        <v>-0.012862678693542628</v>
      </c>
      <c r="K10" s="37">
        <f>IF(I10="","",F10/I10-1)</f>
        <v>-0.06542056074766356</v>
      </c>
      <c r="L10" t="str" s="38">
        <f>IF(I10="","",IF(ABS(J10)&lt;ABS(K10),"Yes","No"))</f>
        <v>Yes</v>
      </c>
    </row>
    <row r="11">
      <c r="A11" t="s">
        <v>213</v>
      </c>
      <c r="B11" t="s">
        <v>185</v>
      </c>
      <c r="C11" s="30">
        <f>GOOGL!B63</f>
        <v>3.046478124059726</v>
      </c>
      <c r="D11" s="30">
        <f>GOOGL!C63</f>
        <v>2.8941542178567397</v>
      </c>
      <c r="E11" s="30">
        <f>GOOGL!D63</f>
        <v>3.1988020302627125</v>
      </c>
      <c r="F11" s="30">
        <f>GOOGL!E63</f>
        <v>3.02</v>
      </c>
      <c r="G11" t="s" s="19">
        <v>181</v>
      </c>
      <c r="H11" s="6">
        <f>C11/F11-1</f>
        <v>0.008767590748253618</v>
      </c>
      <c r="I11" s="30">
        <f>IF(GOOGL!H63="","",GOOGL!H63)</f>
        <v>2.67</v>
      </c>
      <c r="J11" s="6">
        <f>IF(I11="","",C11/I11-1)</f>
        <v>0.14100304271899855</v>
      </c>
      <c r="K11" s="6">
        <f>IF(I11="","",F11/I11-1)</f>
        <v>0.13108614232209748</v>
      </c>
      <c r="L11" t="str" s="13">
        <f>IF(I11="","",IF(ABS(J11)&lt;ABS(K11),"Yes","No"))</f>
        <v>No</v>
      </c>
    </row>
    <row r="12">
      <c r="A12" t="s" s="34">
        <v>213</v>
      </c>
      <c r="B12" t="s" s="34">
        <v>186</v>
      </c>
      <c r="C12" s="35">
        <f>GOOGL!B64</f>
        <v>2.354064334766574</v>
      </c>
      <c r="D12" s="35">
        <f>GOOGL!C64</f>
        <v>1.9040643347665742</v>
      </c>
      <c r="E12" s="35">
        <f>GOOGL!D64</f>
        <v>2.8040643347665744</v>
      </c>
      <c r="F12" s="35">
        <f>GOOGL!E64</f>
        <v>3.1</v>
      </c>
      <c r="G12" t="s" s="36">
        <v>215</v>
      </c>
      <c r="H12" s="37">
        <f>C12/F12-1</f>
        <v>-0.24062440813981478</v>
      </c>
      <c r="I12" s="35">
        <f>IF(GOOGL!H64="","",GOOGL!H64)</f>
        <v>2.12</v>
      </c>
      <c r="J12" s="37">
        <f>IF(I12="","",C12/I12-1)</f>
        <v>0.11040770507857256</v>
      </c>
      <c r="K12" s="37">
        <f>IF(I12="","",F12/I12-1)</f>
        <v>0.46226415094339623</v>
      </c>
      <c r="L12" t="str" s="38">
        <f>IF(I12="","",IF(ABS(J12)&lt;ABS(K12),"Yes","No"))</f>
        <v>Yes</v>
      </c>
    </row>
    <row r="14">
      <c r="A14" t="s"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5"/>
  <sheetViews>
    <sheetView showGridLines="0" workbookViewId="0">
      <pane xSplit="1" topLeftCell="B1" activePane="topRight" state="frozen"/>
      <selection pane="topRight" activeCell="A1" sqref="A1"/>
    </sheetView>
  </sheetViews>
  <cols>
    <col min="1" max="1" width="55.21875" customWidth="1"/>
    <col min="2" max="2" width="20.9296875" customWidth="1"/>
    <col min="3" max="13" width="13.21875" customWidth="1"/>
    <col min="14" max="17" width="22.7890625" customWidth="1"/>
  </cols>
  <sheetData>
    <row r="1">
      <c r="A1" t="s" s="1">
        <v>219</v>
      </c>
    </row>
    <row r="2">
      <c r="A2" t="s">
        <v>220</v>
      </c>
    </row>
    <row r="4">
      <c r="A4" t="s" s="42">
        <v>205</v>
      </c>
      <c r="B4" t="s" s="42">
        <v>221</v>
      </c>
      <c r="C4" t="s" s="43">
        <v>222</v>
      </c>
      <c r="D4" t="s" s="43">
        <v>223</v>
      </c>
      <c r="E4" t="s" s="43">
        <v>224</v>
      </c>
      <c r="F4" t="s" s="43">
        <v>225</v>
      </c>
      <c r="G4" t="s" s="43">
        <v>226</v>
      </c>
      <c r="H4" t="s" s="43">
        <v>227</v>
      </c>
      <c r="I4" t="s" s="43">
        <v>228</v>
      </c>
      <c r="J4" t="s" s="43">
        <v>229</v>
      </c>
      <c r="K4" t="s" s="43">
        <v>230</v>
      </c>
      <c r="L4" t="s" s="43">
        <v>231</v>
      </c>
      <c r="M4" t="s" s="43">
        <v>127</v>
      </c>
      <c r="N4" t="s" s="43">
        <v>232</v>
      </c>
      <c r="O4" t="s" s="43">
        <v>233</v>
      </c>
      <c r="P4" t="s" s="43">
        <v>234</v>
      </c>
      <c r="Q4" t="s" s="43">
        <v>235</v>
      </c>
    </row>
    <row r="5">
      <c r="A5" t="s">
        <v>236</v>
      </c>
      <c r="B5" s="19"/>
      <c r="C5" s="13"/>
      <c r="D5" s="13"/>
      <c r="E5" s="13"/>
      <c r="F5" s="44">
        <v>0.05</v>
      </c>
      <c r="G5" s="44">
        <v>0.1</v>
      </c>
      <c r="H5" s="44">
        <v>0.25</v>
      </c>
      <c r="I5" s="44">
        <v>0.5</v>
      </c>
      <c r="J5" s="44">
        <v>0.75</v>
      </c>
      <c r="K5" s="44">
        <v>0.9</v>
      </c>
      <c r="L5" s="44">
        <v>0.95</v>
      </c>
      <c r="M5" s="13"/>
      <c r="N5" s="13"/>
      <c r="O5" s="13"/>
      <c r="P5" s="13"/>
      <c r="Q5" s="13"/>
    </row>
    <row r="6">
      <c r="A6" t="s">
        <v>237</v>
      </c>
      <c r="B6" t="s" s="19">
        <v>238</v>
      </c>
      <c r="C6" s="23">
        <f>MSFT!B77</f>
        <v>92.208</v>
      </c>
      <c r="D6" s="23">
        <f>C6</f>
        <v>92.208</v>
      </c>
      <c r="E6" s="23">
        <f>(MSFT!D77-MSFT!B77)/_xlfn.NORM.S.INV($B$17)</f>
        <v>0.7195028470104146</v>
      </c>
      <c r="F6" s="23">
        <f>_xlfn.NORM.INV(F$5,$D6,$E6)</f>
        <v>91.024523132493</v>
      </c>
      <c r="G6" s="23">
        <f>_xlfn.NORM.INV(G$5,$D6,$E6)</f>
        <v>91.28592</v>
      </c>
      <c r="H6" s="23">
        <f>_xlfn.NORM.INV(H$5,$D6,$E6)</f>
        <v>91.72270270445458</v>
      </c>
      <c r="I6" s="23">
        <f>_xlfn.NORM.INV(I$5,$D6,$E6)</f>
        <v>92.208</v>
      </c>
      <c r="J6" s="23">
        <f>_xlfn.NORM.INV(J$5,$D6,$E6)</f>
        <v>92.69329729554542</v>
      </c>
      <c r="K6" s="23">
        <f>_xlfn.NORM.INV(K$5,$D6,$E6)</f>
        <v>93.13007999999999</v>
      </c>
      <c r="L6" s="23">
        <f>_xlfn.NORM.INV(L$5,$D6,$E6)</f>
        <v>93.391476867507</v>
      </c>
      <c r="M6" s="23">
        <f>MSFT!E77</f>
        <v>90.6</v>
      </c>
      <c r="N6" s="16">
        <f>1-_xlfn.NORM.DIST(M6,D6,E6,TRUE)</f>
        <v>0.9872872709207389</v>
      </c>
      <c r="O6" s="13"/>
      <c r="P6" s="16"/>
      <c r="Q6" s="16"/>
    </row>
    <row r="7">
      <c r="A7" t="s" s="34">
        <v>239</v>
      </c>
      <c r="B7" t="s" s="36">
        <v>238</v>
      </c>
      <c r="C7" s="35">
        <f>MSFT!B88</f>
        <v>4.904156018829858</v>
      </c>
      <c r="D7" s="35">
        <f>C7</f>
        <v>4.904156018829858</v>
      </c>
      <c r="E7" s="35">
        <f>(MSFT!D88-MSFT!B88)/_xlfn.NORM.S.INV($B$17)</f>
        <v>0.11480199823436256</v>
      </c>
      <c r="F7" s="35">
        <f>_xlfn.NORM.INV(F$5,$D7,$E7)</f>
        <v>4.71532353565279</v>
      </c>
      <c r="G7" s="35">
        <f>_xlfn.NORM.INV(G$5,$D7,$E7)</f>
        <v>4.757031338264962</v>
      </c>
      <c r="H7" s="35">
        <f>_xlfn.NORM.INV(H$5,$D7,$E7)</f>
        <v>4.826723247718752</v>
      </c>
      <c r="I7" s="35">
        <f>_xlfn.NORM.INV(I$5,$D7,$E7)</f>
        <v>4.904156018829858</v>
      </c>
      <c r="J7" s="35">
        <f>_xlfn.NORM.INV(J$5,$D7,$E7)</f>
        <v>4.9815887899409645</v>
      </c>
      <c r="K7" s="35">
        <f>_xlfn.NORM.INV(K$5,$D7,$E7)</f>
        <v>5.051280699394754</v>
      </c>
      <c r="L7" s="35">
        <f>_xlfn.NORM.INV(L$5,$D7,$E7)</f>
        <v>5.092988502006926</v>
      </c>
      <c r="M7" s="35">
        <f>MSFT!E88</f>
        <v>4.71</v>
      </c>
      <c r="N7" s="45">
        <f>1-_xlfn.NORM.DIST(M7,D7,E7,TRUE)</f>
        <v>0.9546030888005116</v>
      </c>
      <c r="O7" s="38"/>
      <c r="P7" s="45"/>
      <c r="Q7" s="45"/>
    </row>
    <row r="8">
      <c r="A8" t="s">
        <v>240</v>
      </c>
      <c r="B8" t="s" s="19">
        <v>238</v>
      </c>
      <c r="C8" s="30">
        <f>MSFT!B88+B18</f>
        <v>4.904156018829858</v>
      </c>
      <c r="D8" s="30">
        <f>C8</f>
        <v>4.904156018829858</v>
      </c>
      <c r="E8" s="30">
        <f>SQRT(E7^2+B19^2)</f>
        <v>0.1522481487526288</v>
      </c>
      <c r="F8" s="30">
        <f>_xlfn.NORM.INV(F$5,$D8,$E8)</f>
        <v>4.65373009915745</v>
      </c>
      <c r="G8" s="30">
        <f>_xlfn.NORM.INV(G$5,$D8,$E8)</f>
        <v>4.709042165444659</v>
      </c>
      <c r="H8" s="30">
        <f>_xlfn.NORM.INV(H$5,$D8,$E8)</f>
        <v>4.801466203009881</v>
      </c>
      <c r="I8" s="30">
        <f>_xlfn.NORM.INV(I$5,$D8,$E8)</f>
        <v>4.904156018829858</v>
      </c>
      <c r="J8" s="30">
        <f>_xlfn.NORM.INV(J$5,$D8,$E8)</f>
        <v>5.006845834649835</v>
      </c>
      <c r="K8" s="30">
        <f>_xlfn.NORM.INV(K$5,$D8,$E8)</f>
        <v>5.099269872215057</v>
      </c>
      <c r="L8" s="30">
        <f>_xlfn.NORM.INV(L$5,$D8,$E8)</f>
        <v>5.154581938502266</v>
      </c>
      <c r="M8" s="30"/>
      <c r="N8" s="16"/>
      <c r="O8" s="30">
        <f>MSFT!C96</f>
        <v>4.82</v>
      </c>
      <c r="P8" s="16">
        <f>1-_xlfn.NORM.DIST(O8,D8,E8,TRUE)</f>
        <v>0.7097846168787685</v>
      </c>
      <c r="Q8" s="16">
        <f>MSFT!B96</f>
        <v>0.815</v>
      </c>
    </row>
    <row r="9">
      <c r="A9" t="s" s="34">
        <v>241</v>
      </c>
      <c r="B9" t="s" s="36">
        <v>238</v>
      </c>
      <c r="C9" s="45">
        <f>MSFT!B89</f>
        <v>0.47000000000000003</v>
      </c>
      <c r="D9" s="45">
        <f>C9</f>
        <v>0.47000000000000003</v>
      </c>
      <c r="E9" s="45">
        <f>(MSFT!D89-MSFT!B89)/_xlfn.NORM.S.INV($B$17)</f>
        <v>0.011704562191085696</v>
      </c>
      <c r="F9" s="45">
        <f>_xlfn.NORM.INV(F$5,$D9,$E9)</f>
        <v>0.4507477084281136</v>
      </c>
      <c r="G9" s="45">
        <f>_xlfn.NORM.INV(G$5,$D9,$E9)</f>
        <v>0.455</v>
      </c>
      <c r="H9" s="45">
        <f>_xlfn.NORM.INV(H$5,$D9,$E9)</f>
        <v>0.46210539277158014</v>
      </c>
      <c r="I9" s="45">
        <f>_xlfn.NORM.INV(I$5,$D9,$E9)</f>
        <v>0.47000000000000003</v>
      </c>
      <c r="J9" s="45">
        <f>_xlfn.NORM.INV(J$5,$D9,$E9)</f>
        <v>0.4778946072284199</v>
      </c>
      <c r="K9" s="45">
        <f>_xlfn.NORM.INV(K$5,$D9,$E9)</f>
        <v>0.48500000000000004</v>
      </c>
      <c r="L9" s="45">
        <f>_xlfn.NORM.INV(L$5,$D9,$E9)</f>
        <v>0.48925229157188643</v>
      </c>
      <c r="M9" s="45"/>
      <c r="N9" s="45"/>
      <c r="O9" s="45">
        <f>MSFT!C97</f>
        <v>0.46</v>
      </c>
      <c r="P9" s="45">
        <f>_xlfn.NORM.DIST(MSFT!D97-B20,D9,E9,TRUE)-_xlfn.NORM.DIST(MSFT!C97-B20,D9,E9,TRUE)</f>
        <v>0.5653772901721011</v>
      </c>
      <c r="Q9" s="45">
        <f>MSFT!B97</f>
        <v>0.54</v>
      </c>
    </row>
    <row r="10">
      <c r="A10" t="s">
        <v>242</v>
      </c>
      <c r="B10" t="s" s="19">
        <v>238</v>
      </c>
      <c r="C10" s="23">
        <f>GOOGL!B58</f>
        <v>129.711131</v>
      </c>
      <c r="D10" s="23">
        <f>C10</f>
        <v>129.711131</v>
      </c>
      <c r="E10" s="23">
        <f>(GOOGL!D58-GOOGL!B58)/_xlfn.NORM.S.INV($B$17)</f>
        <v>1.5182119996655519</v>
      </c>
      <c r="F10" s="23">
        <f>_xlfn.NORM.INV(F$5,$D10,$E10)</f>
        <v>127.21389448586886</v>
      </c>
      <c r="G10" s="23">
        <f>_xlfn.NORM.INV(G$5,$D10,$E10)</f>
        <v>127.76546403500001</v>
      </c>
      <c r="H10" s="23">
        <f>_xlfn.NORM.INV(H$5,$D10,$E10)</f>
        <v>128.68711256760088</v>
      </c>
      <c r="I10" s="23">
        <f>_xlfn.NORM.INV(I$5,$D10,$E10)</f>
        <v>129.711131</v>
      </c>
      <c r="J10" s="23">
        <f>_xlfn.NORM.INV(J$5,$D10,$E10)</f>
        <v>130.7351494323991</v>
      </c>
      <c r="K10" s="23">
        <f>_xlfn.NORM.INV(K$5,$D10,$E10)</f>
        <v>131.65679796499998</v>
      </c>
      <c r="L10" s="23">
        <f>_xlfn.NORM.INV(L$5,$D10,$E10)</f>
        <v>132.2083675141311</v>
      </c>
      <c r="M10" s="23">
        <f>GOOGL!E58</f>
        <v>128.2</v>
      </c>
      <c r="N10" s="16">
        <f>1-_xlfn.NORM.DIST(M10,D10,E10,TRUE)</f>
        <v>0.8402135534058855</v>
      </c>
      <c r="O10" s="13"/>
      <c r="P10" s="16"/>
      <c r="Q10" s="16"/>
    </row>
    <row r="11">
      <c r="A11" t="s" s="34">
        <v>243</v>
      </c>
      <c r="B11" t="s" s="36">
        <v>238</v>
      </c>
      <c r="C11" s="39">
        <f>GOOGL!B59</f>
        <v>30.314</v>
      </c>
      <c r="D11" s="39">
        <f>C11</f>
        <v>30.314</v>
      </c>
      <c r="E11" s="39">
        <f>(GOOGL!D59-GOOGL!B59)/_xlfn.NORM.S.INV($B$17)</f>
        <v>1.1827069942019068</v>
      </c>
      <c r="F11" s="39">
        <f>_xlfn.NORM.INV(F$5,$D11,$E11)</f>
        <v>28.36862011096612</v>
      </c>
      <c r="G11" s="39">
        <f>_xlfn.NORM.INV(G$5,$D11,$E11)</f>
        <v>28.798299999999998</v>
      </c>
      <c r="H11" s="39">
        <f>_xlfn.NORM.INV(H$5,$D11,$E11)</f>
        <v>29.516276254925597</v>
      </c>
      <c r="I11" s="39">
        <f>_xlfn.NORM.INV(I$5,$D11,$E11)</f>
        <v>30.314</v>
      </c>
      <c r="J11" s="39">
        <f>_xlfn.NORM.INV(J$5,$D11,$E11)</f>
        <v>31.111723745074404</v>
      </c>
      <c r="K11" s="39">
        <f>_xlfn.NORM.INV(K$5,$D11,$E11)</f>
        <v>31.829700000000003</v>
      </c>
      <c r="L11" s="39">
        <f>_xlfn.NORM.INV(L$5,$D11,$E11)</f>
        <v>32.25937988903388</v>
      </c>
      <c r="M11" s="39">
        <f>GOOGL!E59</f>
        <v>28.7</v>
      </c>
      <c r="N11" s="45">
        <f>1-_xlfn.NORM.DIST(M11,D11,E11,TRUE)</f>
        <v>0.9138209716909576</v>
      </c>
      <c r="O11" s="39">
        <f>GOOGL!C75</f>
        <v>30</v>
      </c>
      <c r="P11" s="45">
        <f>1-_xlfn.NORM.DIST(O11,D11,E11,TRUE)</f>
        <v>0.6046850098103662</v>
      </c>
      <c r="Q11" s="45">
        <f>GOOGL!B75</f>
        <v>0.65</v>
      </c>
    </row>
    <row r="12">
      <c r="A12" t="s">
        <v>244</v>
      </c>
      <c r="B12" t="s" s="19">
        <v>238</v>
      </c>
      <c r="C12" s="30">
        <f>GOOGL!B63</f>
        <v>3.046478124059726</v>
      </c>
      <c r="D12" s="30">
        <f>C12</f>
        <v>3.046478124059726</v>
      </c>
      <c r="E12" s="30">
        <f>(GOOGL!D63-GOOGL!B63)/_xlfn.NORM.S.INV($B$17)</f>
        <v>0.11885897555613047</v>
      </c>
      <c r="F12" s="30">
        <f>_xlfn.NORM.INV(F$5,$D12,$E12)</f>
        <v>2.8509725070204883</v>
      </c>
      <c r="G12" s="30">
        <f>_xlfn.NORM.INV(G$5,$D12,$E12)</f>
        <v>2.8941542178567397</v>
      </c>
      <c r="H12" s="30">
        <f>_xlfn.NORM.INV(H$5,$D12,$E12)</f>
        <v>2.9663089633283093</v>
      </c>
      <c r="I12" s="30">
        <f>_xlfn.NORM.INV(I$5,$D12,$E12)</f>
        <v>3.046478124059726</v>
      </c>
      <c r="J12" s="30">
        <f>_xlfn.NORM.INV(J$5,$D12,$E12)</f>
        <v>3.126647284791143</v>
      </c>
      <c r="K12" s="30">
        <f>_xlfn.NORM.INV(K$5,$D12,$E12)</f>
        <v>3.1988020302627125</v>
      </c>
      <c r="L12" s="30">
        <f>_xlfn.NORM.INV(L$5,$D12,$E12)</f>
        <v>3.241983741098964</v>
      </c>
      <c r="M12" s="30">
        <f>GOOGL!E63</f>
        <v>3.02</v>
      </c>
      <c r="N12" s="16">
        <f>1-_xlfn.NORM.DIST(M12,D12,E12,TRUE)</f>
        <v>0.5881424466541151</v>
      </c>
      <c r="O12" s="13"/>
      <c r="P12" s="16"/>
      <c r="Q12" s="16"/>
    </row>
    <row r="13">
      <c r="A13" t="s" s="34">
        <v>245</v>
      </c>
      <c r="B13" t="s" s="36">
        <v>246</v>
      </c>
      <c r="C13" s="35">
        <f>I13</f>
        <v>2.3800000000000017</v>
      </c>
      <c r="D13" s="35">
        <f>D29*B29+D30*B30</f>
        <v>2.4540643347665743</v>
      </c>
      <c r="E13" s="35">
        <f>SQRT(D29*(C29^2+B29^2)+D30*(C30^2+B30^2)-D13^2)</f>
        <v>0.43239416099576033</v>
      </c>
      <c r="F13" s="35">
        <f>INDEX($A$35:$A$335,MATCH(F$5,$B$35:$B$335,1)+1)</f>
        <v>2.0400000000000014</v>
      </c>
      <c r="G13" s="35">
        <f>INDEX($A$35:$A$335,MATCH(G$5,$B$35:$B$335,1)+1)</f>
        <v>2.1200000000000014</v>
      </c>
      <c r="H13" s="35">
        <f>INDEX($A$35:$A$335,MATCH(H$5,$B$35:$B$335,1)+1)</f>
        <v>2.2400000000000015</v>
      </c>
      <c r="I13" s="35">
        <f>INDEX($A$35:$A$335,MATCH(I$5,$B$35:$B$335,1)+1)</f>
        <v>2.3800000000000017</v>
      </c>
      <c r="J13" s="35">
        <f>INDEX($A$35:$A$335,MATCH(J$5,$B$35:$B$335,1)+1)</f>
        <v>2.540000000000002</v>
      </c>
      <c r="K13" s="35">
        <f>INDEX($A$35:$A$335,MATCH(K$5,$B$35:$B$335,1)+1)</f>
        <v>2.740000000000002</v>
      </c>
      <c r="L13" s="35">
        <f>INDEX($A$35:$A$335,MATCH(L$5,$B$35:$B$335,1)+1)</f>
        <v>3.3600000000000025</v>
      </c>
      <c r="M13" s="35">
        <f>GOOGL!E64</f>
        <v>3.1</v>
      </c>
      <c r="N13" s="45">
        <f>1-($D$29*_xlfn.NORM.DIST(M13,$B$29,$C$29,TRUE)+$D$30*_xlfn.NORM.DIST(M13,$B$30,$C$30,TRUE))</f>
        <v>0.06250355516318151</v>
      </c>
      <c r="O13" s="35">
        <f>GOOGL!C74</f>
        <v>3.1</v>
      </c>
      <c r="P13" s="45">
        <f>1-($D$29*_xlfn.NORM.DIST(O13,$B$29,$C$29,TRUE)+$D$30*_xlfn.NORM.DIST(O13,$B$30,$C$30,TRUE))</f>
        <v>0.06250355516318151</v>
      </c>
      <c r="Q13" s="45">
        <f>GOOGL!B74</f>
        <v>0.245</v>
      </c>
    </row>
    <row r="16">
      <c r="A16" t="s" s="3">
        <v>247</v>
      </c>
      <c r="B16" t="s" s="3">
        <v>25</v>
      </c>
      <c r="C16" t="s" s="3">
        <v>62</v>
      </c>
    </row>
    <row r="17">
      <c r="A17" t="s">
        <v>248</v>
      </c>
      <c r="B17" s="46">
        <v>0.9</v>
      </c>
      <c r="C17" t="s">
        <v>249</v>
      </c>
    </row>
    <row r="18">
      <c r="A18" t="s">
        <v>250</v>
      </c>
      <c r="B18" s="47">
        <v>0</v>
      </c>
      <c r="C18" t="s">
        <v>251</v>
      </c>
    </row>
    <row r="19">
      <c r="A19" t="s">
        <v>252</v>
      </c>
      <c r="B19" s="47">
        <v>0.1</v>
      </c>
      <c r="C19" t="s">
        <v>253</v>
      </c>
    </row>
    <row r="20">
      <c r="A20" t="s">
        <v>254</v>
      </c>
      <c r="B20" s="48">
        <v>0.005</v>
      </c>
      <c r="C20" t="s">
        <v>255</v>
      </c>
    </row>
    <row r="21">
      <c r="A21" t="s">
        <v>256</v>
      </c>
      <c r="B21" s="47">
        <v>0.15</v>
      </c>
      <c r="C21" t="s">
        <v>257</v>
      </c>
    </row>
    <row r="22">
      <c r="A22" t="s">
        <v>258</v>
      </c>
      <c r="B22" s="46">
        <v>0.9</v>
      </c>
      <c r="C22" t="s">
        <v>259</v>
      </c>
    </row>
    <row r="23">
      <c r="A23" t="s">
        <v>260</v>
      </c>
      <c r="B23" s="47">
        <v>1</v>
      </c>
      <c r="C23" t="s">
        <v>261</v>
      </c>
    </row>
    <row r="24">
      <c r="A24" t="s">
        <v>262</v>
      </c>
      <c r="B24" s="47">
        <v>0.8</v>
      </c>
      <c r="C24" t="s">
        <v>263</v>
      </c>
    </row>
    <row r="25">
      <c r="A25" t="s">
        <v>264</v>
      </c>
      <c r="B25" s="47">
        <v>0</v>
      </c>
    </row>
    <row r="26">
      <c r="A26" t="s">
        <v>265</v>
      </c>
      <c r="B26" s="47">
        <v>0.02</v>
      </c>
    </row>
    <row r="28">
      <c r="A28" t="s" s="3">
        <v>266</v>
      </c>
      <c r="B28" t="s" s="3">
        <v>223</v>
      </c>
      <c r="C28" t="s" s="3">
        <v>224</v>
      </c>
      <c r="D28" t="s" s="3">
        <v>267</v>
      </c>
    </row>
    <row r="29">
      <c r="A29" t="s">
        <v>268</v>
      </c>
      <c r="B29" s="41">
        <f>GOOGL!B64</f>
        <v>2.354064334766574</v>
      </c>
      <c r="C29" s="41">
        <f>SQRT(E12^2+B21^2)</f>
        <v>0.19138300883373324</v>
      </c>
      <c r="D29" s="49">
        <f>B22</f>
        <v>0.9</v>
      </c>
    </row>
    <row r="30">
      <c r="A30" t="s">
        <v>269</v>
      </c>
      <c r="B30" s="41">
        <f>B29+B23</f>
        <v>3.354064334766574</v>
      </c>
      <c r="C30" s="41">
        <f>B24</f>
        <v>0.8</v>
      </c>
      <c r="D30" s="49">
        <f>1-D29</f>
        <v>0.09999999999999998</v>
      </c>
    </row>
    <row r="33">
      <c r="A33" t="s" s="3">
        <v>270</v>
      </c>
      <c r="B33" s="3"/>
    </row>
    <row r="34">
      <c r="A34" t="s" s="50">
        <v>271</v>
      </c>
      <c r="B34" t="s" s="50">
        <v>272</v>
      </c>
    </row>
    <row r="35">
      <c r="A35" s="41">
        <f>B25</f>
        <v>0</v>
      </c>
      <c r="B35" s="51">
        <f>$D$29*_xlfn.NORM.DIST(A35,$B$29,$C$29,TRUE)+$D$30*_xlfn.NORM.DIST(A35,$B$30,$C$30,TRUE)</f>
        <v>1.3789963279020913e-6</v>
      </c>
    </row>
    <row r="36">
      <c r="A36" s="41">
        <f>A35+$B$26</f>
        <v>0.02</v>
      </c>
      <c r="B36" s="51">
        <f>$D$29*_xlfn.NORM.DIST(A36,$B$29,$C$29,TRUE)+$D$30*_xlfn.NORM.DIST(A36,$B$30,$C$30,TRUE)</f>
        <v>1.5392496041015075e-6</v>
      </c>
    </row>
    <row r="37">
      <c r="A37" s="41">
        <f>A36+$B$26</f>
        <v>0.04</v>
      </c>
      <c r="B37" s="51">
        <f>$D$29*_xlfn.NORM.DIST(A37,$B$29,$C$29,TRUE)+$D$30*_xlfn.NORM.DIST(A37,$B$30,$C$30,TRUE)</f>
        <v>1.7170994487528869e-6</v>
      </c>
    </row>
    <row r="38">
      <c r="A38" s="41">
        <f>A37+$B$26</f>
        <v>0.06</v>
      </c>
      <c r="B38" s="51">
        <f>$D$29*_xlfn.NORM.DIST(A38,$B$29,$C$29,TRUE)+$D$30*_xlfn.NORM.DIST(A38,$B$30,$C$30,TRUE)</f>
        <v>1.9143547317190493e-6</v>
      </c>
    </row>
    <row r="39">
      <c r="A39" s="41">
        <f>A38+$B$26</f>
        <v>0.08</v>
      </c>
      <c r="B39" s="51">
        <f>$D$29*_xlfn.NORM.DIST(A39,$B$29,$C$29,TRUE)+$D$30*_xlfn.NORM.DIST(A39,$B$30,$C$30,TRUE)</f>
        <v>2.132996120291424e-6</v>
      </c>
    </row>
    <row r="40">
      <c r="A40" s="41">
        <f>A39+$B$26</f>
        <v>0.1</v>
      </c>
      <c r="B40" s="51">
        <f>$D$29*_xlfn.NORM.DIST(A40,$B$29,$C$29,TRUE)+$D$30*_xlfn.NORM.DIST(A40,$B$30,$C$30,TRUE)</f>
        <v>2.3751908510588287e-6</v>
      </c>
    </row>
    <row r="41">
      <c r="A41" s="41">
        <f>A40+$B$26</f>
        <v>0.12000000000000001</v>
      </c>
      <c r="B41" s="51">
        <f>$D$29*_xlfn.NORM.DIST(A41,$B$29,$C$29,TRUE)+$D$30*_xlfn.NORM.DIST(A41,$B$30,$C$30,TRUE)</f>
        <v>2.64330861195509e-6</v>
      </c>
    </row>
    <row r="42">
      <c r="A42" s="41">
        <f>A41+$B$26</f>
        <v>0.14</v>
      </c>
      <c r="B42" s="51">
        <f>$D$29*_xlfn.NORM.DIST(A42,$B$29,$C$29,TRUE)+$D$30*_xlfn.NORM.DIST(A42,$B$30,$C$30,TRUE)</f>
        <v>2.939938602197725e-6</v>
      </c>
    </row>
    <row r="43">
      <c r="A43" s="41">
        <f>A42+$B$26</f>
        <v>0.16</v>
      </c>
      <c r="B43" s="51">
        <f>$D$29*_xlfn.NORM.DIST(A43,$B$29,$C$29,TRUE)+$D$30*_xlfn.NORM.DIST(A43,$B$30,$C$30,TRUE)</f>
        <v>3.2679078404747054e-6</v>
      </c>
    </row>
    <row r="44">
      <c r="A44" s="41">
        <f>A43+$B$26</f>
        <v>0.18</v>
      </c>
      <c r="B44" s="51">
        <f>$D$29*_xlfn.NORM.DIST(A44,$B$29,$C$29,TRUE)+$D$30*_xlfn.NORM.DIST(A44,$B$30,$C$30,TRUE)</f>
        <v>3.6303007943407807e-6</v>
      </c>
    </row>
    <row r="45">
      <c r="A45" s="41">
        <f>A44+$B$26</f>
        <v>0.19999999999999998</v>
      </c>
      <c r="B45" s="51">
        <f>$D$29*_xlfn.NORM.DIST(A45,$B$29,$C$29,TRUE)+$D$30*_xlfn.NORM.DIST(A45,$B$30,$C$30,TRUE)</f>
        <v>4.030480406331514e-6</v>
      </c>
    </row>
    <row r="46">
      <c r="A46" s="41">
        <f>A45+$B$26</f>
        <v>0.21999999999999997</v>
      </c>
      <c r="B46" s="51">
        <f>$D$29*_xlfn.NORM.DIST(A46,$B$29,$C$29,TRUE)+$D$30*_xlfn.NORM.DIST(A46,$B$30,$C$30,TRUE)</f>
        <v>4.472110594772477e-6</v>
      </c>
    </row>
    <row r="47">
      <c r="A47" s="41">
        <f>A46+$B$26</f>
        <v>0.23999999999999996</v>
      </c>
      <c r="B47" s="51">
        <f>$D$29*_xlfn.NORM.DIST(A47,$B$29,$C$29,TRUE)+$D$30*_xlfn.NORM.DIST(A47,$B$30,$C$30,TRUE)</f>
        <v>4.959180309631667e-6</v>
      </c>
    </row>
    <row r="48">
      <c r="A48" s="41">
        <f>A47+$B$26</f>
        <v>0.25999999999999995</v>
      </c>
      <c r="B48" s="51">
        <f>$D$29*_xlfn.NORM.DIST(A48,$B$29,$C$29,TRUE)+$D$30*_xlfn.NORM.DIST(A48,$B$30,$C$30,TRUE)</f>
        <v>5.496029226012618e-6</v>
      </c>
    </row>
    <row r="49">
      <c r="A49" s="41">
        <f>A48+$B$26</f>
        <v>0.27999999999999997</v>
      </c>
      <c r="B49" s="51">
        <f>$D$29*_xlfn.NORM.DIST(A49,$B$29,$C$29,TRUE)+$D$30*_xlfn.NORM.DIST(A49,$B$30,$C$30,TRUE)</f>
        <v>6.087375159988791e-6</v>
      </c>
    </row>
    <row r="50">
      <c r="A50" s="41">
        <f>A49+$B$26</f>
        <v>0.3</v>
      </c>
      <c r="B50" s="51">
        <f>$D$29*_xlfn.NORM.DIST(A50,$B$29,$C$29,TRUE)+$D$30*_xlfn.NORM.DIST(A50,$B$30,$C$30,TRUE)</f>
        <v>6.738343293411952e-6</v>
      </c>
    </row>
    <row r="51">
      <c r="A51" s="41">
        <f>A50+$B$26</f>
        <v>0.32</v>
      </c>
      <c r="B51" s="51">
        <f>$D$29*_xlfn.NORM.DIST(A51,$B$29,$C$29,TRUE)+$D$30*_xlfn.NORM.DIST(A51,$B$30,$C$30,TRUE)</f>
        <v>7.4544972960580775e-6</v>
      </c>
    </row>
    <row r="52">
      <c r="A52" s="41">
        <f>A51+$B$26</f>
        <v>0.34</v>
      </c>
      <c r="B52" s="51">
        <f>$D$29*_xlfn.NORM.DIST(A52,$B$29,$C$29,TRUE)+$D$30*_xlfn.NORM.DIST(A52,$B$30,$C$30,TRUE)</f>
        <v>8.241872434977356e-6</v>
      </c>
    </row>
    <row r="53">
      <c r="A53" s="41">
        <f>A52+$B$26</f>
        <v>0.36000000000000004</v>
      </c>
      <c r="B53" s="51">
        <f>$D$29*_xlfn.NORM.DIST(A53,$B$29,$C$29,TRUE)+$D$30*_xlfn.NORM.DIST(A53,$B$30,$C$30,TRUE)</f>
        <v>9.107010762156445e-6</v>
      </c>
    </row>
    <row r="54">
      <c r="A54" s="41">
        <f>A53+$B$26</f>
        <v>0.38000000000000006</v>
      </c>
      <c r="B54" s="51">
        <f>$D$29*_xlfn.NORM.DIST(A54,$B$29,$C$29,TRUE)+$D$30*_xlfn.NORM.DIST(A54,$B$30,$C$30,TRUE)</f>
        <v>0.000010056998472549839</v>
      </c>
    </row>
    <row r="55">
      <c r="A55" s="41">
        <f>A54+$B$26</f>
        <v>0.4000000000000001</v>
      </c>
      <c r="B55" s="51">
        <f>$D$29*_xlfn.NORM.DIST(A55,$B$29,$C$29,TRUE)+$D$30*_xlfn.NORM.DIST(A55,$B$30,$C$30,TRUE)</f>
        <v>0.000011099505525158586</v>
      </c>
    </row>
    <row r="56">
      <c r="A56" s="41">
        <f>A55+$B$26</f>
        <v>0.4200000000000001</v>
      </c>
      <c r="B56" s="51">
        <f>$D$29*_xlfn.NORM.DIST(A56,$B$29,$C$29,TRUE)+$D$30*_xlfn.NORM.DIST(A56,$B$30,$C$30,TRUE)</f>
        <v>0.0000122428276200921</v>
      </c>
    </row>
    <row r="57">
      <c r="A57" s="41">
        <f>A56+$B$26</f>
        <v>0.4400000000000001</v>
      </c>
      <c r="B57" s="51">
        <f>$D$29*_xlfn.NORM.DIST(A57,$B$29,$C$29,TRUE)+$D$30*_xlfn.NORM.DIST(A57,$B$30,$C$30,TRUE)</f>
        <v>0.000013495930624406274</v>
      </c>
    </row>
    <row r="58">
      <c r="A58" s="41">
        <f>A57+$B$26</f>
        <v>0.46000000000000013</v>
      </c>
      <c r="B58" s="51">
        <f>$D$29*_xlfn.NORM.DIST(A58,$B$29,$C$29,TRUE)+$D$30*_xlfn.NORM.DIST(A58,$B$30,$C$30,TRUE)</f>
        <v>0.000014868497538929548</v>
      </c>
    </row>
    <row r="59">
      <c r="A59" s="41">
        <f>A58+$B$26</f>
        <v>0.48000000000000015</v>
      </c>
      <c r="B59" s="51">
        <f>$D$29*_xlfn.NORM.DIST(A59,$B$29,$C$29,TRUE)+$D$30*_xlfn.NORM.DIST(A59,$B$30,$C$30,TRUE)</f>
        <v>0.000016370978097227124</v>
      </c>
    </row>
    <row r="60">
      <c r="A60" s="41">
        <f>A59+$B$26</f>
        <v>0.5000000000000001</v>
      </c>
      <c r="B60" s="51">
        <f>$D$29*_xlfn.NORM.DIST(A60,$B$29,$C$29,TRUE)+$D$30*_xlfn.NORM.DIST(A60,$B$30,$C$30,TRUE)</f>
        <v>0.0000180146410862747</v>
      </c>
    </row>
    <row r="61">
      <c r="A61" s="41">
        <f>A60+$B$26</f>
        <v>0.5200000000000001</v>
      </c>
      <c r="B61" s="51">
        <f>$D$29*_xlfn.NORM.DIST(A61,$B$29,$C$29,TRUE)+$D$30*_xlfn.NORM.DIST(A61,$B$30,$C$30,TRUE)</f>
        <v>0.000019811629476270134</v>
      </c>
    </row>
    <row r="62">
      <c r="A62" s="41">
        <f>A61+$B$26</f>
        <v>0.5400000000000001</v>
      </c>
      <c r="B62" s="51">
        <f>$D$29*_xlfn.NORM.DIST(A62,$B$29,$C$29,TRUE)+$D$30*_xlfn.NORM.DIST(A62,$B$30,$C$30,TRUE)</f>
        <v>0.00002177501844426927</v>
      </c>
    </row>
    <row r="63">
      <c r="A63" s="41">
        <f>A62+$B$26</f>
        <v>0.5600000000000002</v>
      </c>
      <c r="B63" s="51">
        <f>$D$29*_xlfn.NORM.DIST(A63,$B$29,$C$29,TRUE)+$D$30*_xlfn.NORM.DIST(A63,$B$30,$C$30,TRUE)</f>
        <v>0.000023918876372938676</v>
      </c>
    </row>
    <row r="64">
      <c r="A64" s="41">
        <f>A63+$B$26</f>
        <v>0.5800000000000002</v>
      </c>
      <c r="B64" s="51">
        <f>$D$29*_xlfn.NORM.DIST(A64,$B$29,$C$29,TRUE)+$D$30*_xlfn.NORM.DIST(A64,$B$30,$C$30,TRUE)</f>
        <v>0.00002625832890164053</v>
      </c>
    </row>
    <row r="65">
      <c r="A65" s="41">
        <f>A64+$B$26</f>
        <v>0.6000000000000002</v>
      </c>
      <c r="B65" s="51">
        <f>$D$29*_xlfn.NORM.DIST(A65,$B$29,$C$29,TRUE)+$D$30*_xlfn.NORM.DIST(A65,$B$30,$C$30,TRUE)</f>
        <v>0.00002880962610225155</v>
      </c>
    </row>
    <row r="66">
      <c r="A66" s="41">
        <f>A65+$B$26</f>
        <v>0.6200000000000002</v>
      </c>
      <c r="B66" s="51">
        <f>$D$29*_xlfn.NORM.DIST(A66,$B$29,$C$29,TRUE)+$D$30*_xlfn.NORM.DIST(A66,$B$30,$C$30,TRUE)</f>
        <v>0.00003159021284653284</v>
      </c>
    </row>
    <row r="67">
      <c r="A67" s="41">
        <f>A66+$B$26</f>
        <v>0.6400000000000002</v>
      </c>
      <c r="B67" s="51">
        <f>$D$29*_xlfn.NORM.DIST(A67,$B$29,$C$29,TRUE)+$D$30*_xlfn.NORM.DIST(A67,$B$30,$C$30,TRUE)</f>
        <v>0.00003461880242546303</v>
      </c>
    </row>
    <row r="68">
      <c r="A68" s="41">
        <f>A67+$B$26</f>
        <v>0.6600000000000003</v>
      </c>
      <c r="B68" s="51">
        <f>$D$29*_xlfn.NORM.DIST(A68,$B$29,$C$29,TRUE)+$D$30*_xlfn.NORM.DIST(A68,$B$30,$C$30,TRUE)</f>
        <v>0.00003791545347368683</v>
      </c>
    </row>
    <row r="69">
      <c r="A69" s="41">
        <f>A68+$B$26</f>
        <v>0.6800000000000003</v>
      </c>
      <c r="B69" s="51">
        <f>$D$29*_xlfn.NORM.DIST(A69,$B$29,$C$29,TRUE)+$D$30*_xlfn.NORM.DIST(A69,$B$30,$C$30,TRUE)</f>
        <v>0.00004150165024407349</v>
      </c>
    </row>
    <row r="70">
      <c r="A70" s="41">
        <f>A69+$B$26</f>
        <v>0.7000000000000003</v>
      </c>
      <c r="B70" s="51">
        <f>$D$29*_xlfn.NORM.DIST(A70,$B$29,$C$29,TRUE)+$D$30*_xlfn.NORM.DIST(A70,$B$30,$C$30,TRUE)</f>
        <v>0.00004540038626828598</v>
      </c>
    </row>
    <row r="71">
      <c r="A71" s="41">
        <f>A70+$B$26</f>
        <v>0.7200000000000003</v>
      </c>
      <c r="B71" s="51">
        <f>$D$29*_xlfn.NORM.DIST(A71,$B$29,$C$29,TRUE)+$D$30*_xlfn.NORM.DIST(A71,$B$30,$C$30,TRUE)</f>
        <v>0.000049636251429194824</v>
      </c>
    </row>
    <row r="72">
      <c r="A72" s="41">
        <f>A71+$B$26</f>
        <v>0.7400000000000003</v>
      </c>
      <c r="B72" s="51">
        <f>$D$29*_xlfn.NORM.DIST(A72,$B$29,$C$29,TRUE)+$D$30*_xlfn.NORM.DIST(A72,$B$30,$C$30,TRUE)</f>
        <v>0.000054235522459903274</v>
      </c>
    </row>
    <row r="73">
      <c r="A73" s="41">
        <f>A72+$B$26</f>
        <v>0.7600000000000003</v>
      </c>
      <c r="B73" s="51">
        <f>$D$29*_xlfn.NORM.DIST(A73,$B$29,$C$29,TRUE)+$D$30*_xlfn.NORM.DIST(A73,$B$30,$C$30,TRUE)</f>
        <v>0.000059226256872043295</v>
      </c>
    </row>
    <row r="74">
      <c r="A74" s="41">
        <f>A73+$B$26</f>
        <v>0.7800000000000004</v>
      </c>
      <c r="B74" s="51">
        <f>$D$29*_xlfn.NORM.DIST(A74,$B$29,$C$29,TRUE)+$D$30*_xlfn.NORM.DIST(A74,$B$30,$C$30,TRUE)</f>
        <v>0.0000646383903028356</v>
      </c>
    </row>
    <row r="75">
      <c r="A75" s="41">
        <f>A74+$B$26</f>
        <v>0.8000000000000004</v>
      </c>
      <c r="B75" s="51">
        <f>$D$29*_xlfn.NORM.DIST(A75,$B$29,$C$29,TRUE)+$D$30*_xlfn.NORM.DIST(A75,$B$30,$C$30,TRUE)</f>
        <v>0.00007050383725615473</v>
      </c>
    </row>
    <row r="76">
      <c r="A76" s="41">
        <f>A75+$B$26</f>
        <v>0.8200000000000004</v>
      </c>
      <c r="B76" s="51">
        <f>$D$29*_xlfn.NORM.DIST(A76,$B$29,$C$29,TRUE)+$D$30*_xlfn.NORM.DIST(A76,$B$30,$C$30,TRUE)</f>
        <v>0.00007685659519748651</v>
      </c>
    </row>
    <row r="77">
      <c r="A77" s="41">
        <f>A76+$B$26</f>
        <v>0.8400000000000004</v>
      </c>
      <c r="B77" s="51">
        <f>$D$29*_xlfn.NORM.DIST(A77,$B$29,$C$29,TRUE)+$D$30*_xlfn.NORM.DIST(A77,$B$30,$C$30,TRUE)</f>
        <v>0.00008373285194619645</v>
      </c>
    </row>
    <row r="78">
      <c r="A78" s="41">
        <f>A77+$B$26</f>
        <v>0.8600000000000004</v>
      </c>
      <c r="B78" s="51">
        <f>$D$29*_xlfn.NORM.DIST(A78,$B$29,$C$29,TRUE)+$D$30*_xlfn.NORM.DIST(A78,$B$30,$C$30,TRUE)</f>
        <v>0.00009117109629094983</v>
      </c>
    </row>
    <row r="79">
      <c r="A79" s="41">
        <f>A78+$B$26</f>
        <v>0.8800000000000004</v>
      </c>
      <c r="B79" s="51">
        <f>$D$29*_xlfn.NORM.DIST(A79,$B$29,$C$29,TRUE)+$D$30*_xlfn.NORM.DIST(A79,$B$30,$C$30,TRUE)</f>
        <v>0.00009921223173542945</v>
      </c>
    </row>
    <row r="80">
      <c r="A80" s="41">
        <f>A79+$B$26</f>
        <v>0.9000000000000005</v>
      </c>
      <c r="B80" s="51">
        <f>$D$29*_xlfn.NORM.DIST(A80,$B$29,$C$29,TRUE)+$D$30*_xlfn.NORM.DIST(A80,$B$30,$C$30,TRUE)</f>
        <v>0.00010789969326174256</v>
      </c>
    </row>
    <row r="81">
      <c r="A81" s="41">
        <f>A80+$B$26</f>
        <v>0.9200000000000005</v>
      </c>
      <c r="B81" s="51">
        <f>$D$29*_xlfn.NORM.DIST(A81,$B$29,$C$29,TRUE)+$D$30*_xlfn.NORM.DIST(A81,$B$30,$C$30,TRUE)</f>
        <v>0.00011727956697813308</v>
      </c>
    </row>
    <row r="82">
      <c r="A82" s="41">
        <f>A81+$B$26</f>
        <v>0.9400000000000005</v>
      </c>
      <c r="B82" s="51">
        <f>$D$29*_xlfn.NORM.DIST(A82,$B$29,$C$29,TRUE)+$D$30*_xlfn.NORM.DIST(A82,$B$30,$C$30,TRUE)</f>
        <v>0.00012740071249596268</v>
      </c>
    </row>
    <row r="83">
      <c r="A83" s="41">
        <f>A82+$B$26</f>
        <v>0.9600000000000005</v>
      </c>
      <c r="B83" s="51">
        <f>$D$29*_xlfn.NORM.DIST(A83,$B$29,$C$29,TRUE)+$D$30*_xlfn.NORM.DIST(A83,$B$30,$C$30,TRUE)</f>
        <v>0.00013831488785862498</v>
      </c>
    </row>
    <row r="84">
      <c r="A84" s="41">
        <f>A83+$B$26</f>
        <v>0.9800000000000005</v>
      </c>
      <c r="B84" s="51">
        <f>$D$29*_xlfn.NORM.DIST(A84,$B$29,$C$29,TRUE)+$D$30*_xlfn.NORM.DIST(A84,$B$30,$C$30,TRUE)</f>
        <v>0.00015007687682255685</v>
      </c>
    </row>
    <row r="85">
      <c r="A85" s="41">
        <f>A84+$B$26</f>
        <v>1.0000000000000004</v>
      </c>
      <c r="B85" s="51">
        <f>$D$29*_xlfn.NORM.DIST(A85,$B$29,$C$29,TRUE)+$D$30*_xlfn.NORM.DIST(A85,$B$30,$C$30,TRUE)</f>
        <v>0.00016274461826863763</v>
      </c>
    </row>
    <row r="86">
      <c r="A86" s="41">
        <f>A85+$B$26</f>
        <v>1.0200000000000005</v>
      </c>
      <c r="B86" s="51">
        <f>$D$29*_xlfn.NORM.DIST(A86,$B$29,$C$29,TRUE)+$D$30*_xlfn.NORM.DIST(A86,$B$30,$C$30,TRUE)</f>
        <v>0.00017637933750254916</v>
      </c>
    </row>
    <row r="87">
      <c r="A87" s="41">
        <f>A86+$B$26</f>
        <v>1.0400000000000005</v>
      </c>
      <c r="B87" s="51">
        <f>$D$29*_xlfn.NORM.DIST(A87,$B$29,$C$29,TRUE)+$D$30*_xlfn.NORM.DIST(A87,$B$30,$C$30,TRUE)</f>
        <v>0.00019104567918789281</v>
      </c>
    </row>
    <row r="88">
      <c r="A88" s="41">
        <f>A87+$B$26</f>
        <v>1.0600000000000005</v>
      </c>
      <c r="B88" s="51">
        <f>$D$29*_xlfn.NORM.DIST(A88,$B$29,$C$29,TRUE)+$D$30*_xlfn.NORM.DIST(A88,$B$30,$C$30,TRUE)</f>
        <v>0.00020681184165112563</v>
      </c>
    </row>
    <row r="89">
      <c r="A89" s="41">
        <f>A88+$B$26</f>
        <v>1.0800000000000005</v>
      </c>
      <c r="B89" s="51">
        <f>$D$29*_xlfn.NORM.DIST(A89,$B$29,$C$29,TRUE)+$D$30*_xlfn.NORM.DIST(A89,$B$30,$C$30,TRUE)</f>
        <v>0.00022374971231177126</v>
      </c>
    </row>
    <row r="90">
      <c r="A90" s="41">
        <f>A89+$B$26</f>
        <v>1.1000000000000005</v>
      </c>
      <c r="B90" s="51">
        <f>$D$29*_xlfn.NORM.DIST(A90,$B$29,$C$29,TRUE)+$D$30*_xlfn.NORM.DIST(A90,$B$30,$C$30,TRUE)</f>
        <v>0.0002419350040410478</v>
      </c>
    </row>
    <row r="91">
      <c r="A91" s="41">
        <f>A90+$B$26</f>
        <v>1.1200000000000006</v>
      </c>
      <c r="B91" s="51">
        <f>$D$29*_xlfn.NORM.DIST(A91,$B$29,$C$29,TRUE)+$D$30*_xlfn.NORM.DIST(A91,$B$30,$C$30,TRUE)</f>
        <v>0.0002614473923652511</v>
      </c>
    </row>
    <row r="92">
      <c r="A92" s="41">
        <f>A91+$B$26</f>
        <v>1.1400000000000006</v>
      </c>
      <c r="B92" s="51">
        <f>$D$29*_xlfn.NORM.DIST(A92,$B$29,$C$29,TRUE)+$D$30*_xlfn.NORM.DIST(A92,$B$30,$C$30,TRUE)</f>
        <v>0.00028237065365559124</v>
      </c>
    </row>
    <row r="93">
      <c r="A93" s="41">
        <f>A92+$B$26</f>
        <v>1.1600000000000006</v>
      </c>
      <c r="B93" s="51">
        <f>$D$29*_xlfn.NORM.DIST(A93,$B$29,$C$29,TRUE)+$D$30*_xlfn.NORM.DIST(A93,$B$30,$C$30,TRUE)</f>
        <v>0.00030479280486633885</v>
      </c>
    </row>
    <row r="94">
      <c r="A94" s="41">
        <f>A93+$B$26</f>
        <v>1.1800000000000006</v>
      </c>
      <c r="B94" s="51">
        <f>$D$29*_xlfn.NORM.DIST(A94,$B$29,$C$29,TRUE)+$D$30*_xlfn.NORM.DIST(A94,$B$30,$C$30,TRUE)</f>
        <v>0.00032880624613634255</v>
      </c>
    </row>
    <row r="95">
      <c r="A95" s="41">
        <f>A94+$B$26</f>
        <v>1.2000000000000006</v>
      </c>
      <c r="B95" s="51">
        <f>$D$29*_xlfn.NORM.DIST(A95,$B$29,$C$29,TRUE)+$D$30*_xlfn.NORM.DIST(A95,$B$30,$C$30,TRUE)</f>
        <v>0.0003545079088828771</v>
      </c>
    </row>
    <row r="96">
      <c r="A96" s="41">
        <f>A95+$B$26</f>
        <v>1.2200000000000006</v>
      </c>
      <c r="B96" s="51">
        <f>$D$29*_xlfn.NORM.DIST(A96,$B$29,$C$29,TRUE)+$D$30*_xlfn.NORM.DIST(A96,$B$30,$C$30,TRUE)</f>
        <v>0.0003819994142604222</v>
      </c>
    </row>
    <row r="97">
      <c r="A97" s="41">
        <f>A96+$B$26</f>
        <v>1.2400000000000007</v>
      </c>
      <c r="B97" s="51">
        <f>$D$29*_xlfn.NORM.DIST(A97,$B$29,$C$29,TRUE)+$D$30*_xlfn.NORM.DIST(A97,$B$30,$C$30,TRUE)</f>
        <v>0.0004113872506185242</v>
      </c>
    </row>
    <row r="98">
      <c r="A98" s="41">
        <f>A97+$B$26</f>
        <v>1.2600000000000007</v>
      </c>
      <c r="B98" s="51">
        <f>$D$29*_xlfn.NORM.DIST(A98,$B$29,$C$29,TRUE)+$D$30*_xlfn.NORM.DIST(A98,$B$30,$C$30,TRUE)</f>
        <v>0.0004427829847942631</v>
      </c>
    </row>
    <row r="99">
      <c r="A99" s="41">
        <f>A98+$B$26</f>
        <v>1.2800000000000007</v>
      </c>
      <c r="B99" s="51">
        <f>$D$29*_xlfn.NORM.DIST(A99,$B$29,$C$29,TRUE)+$D$30*_xlfn.NORM.DIST(A99,$B$30,$C$30,TRUE)</f>
        <v>0.0004763035321353999</v>
      </c>
    </row>
    <row r="100">
      <c r="A100" s="41">
        <f>A99+$B$26</f>
        <v>1.3000000000000007</v>
      </c>
      <c r="B100" s="51">
        <f>$D$29*_xlfn.NORM.DIST(A100,$B$29,$C$29,TRUE)+$D$30*_xlfn.NORM.DIST(A100,$B$30,$C$30,TRUE)</f>
        <v>0.0005120715262159257</v>
      </c>
    </row>
    <row r="101">
      <c r="A101" s="41">
        <f>A100+$B$26</f>
        <v>1.3200000000000007</v>
      </c>
      <c r="B101" s="51">
        <f>$D$29*_xlfn.NORM.DIST(A101,$B$29,$C$29,TRUE)+$D$30*_xlfn.NORM.DIST(A101,$B$30,$C$30,TRUE)</f>
        <v>0.0005502158544590162</v>
      </c>
    </row>
    <row r="102">
      <c r="A102" s="41">
        <f>A101+$B$26</f>
        <v>1.3400000000000007</v>
      </c>
      <c r="B102" s="51">
        <f>$D$29*_xlfn.NORM.DIST(A102,$B$29,$C$29,TRUE)+$D$30*_xlfn.NORM.DIST(A102,$B$30,$C$30,TRUE)</f>
        <v>0.000590872464949718</v>
      </c>
    </row>
    <row r="103">
      <c r="A103" s="41">
        <f>A102+$B$26</f>
        <v>1.3600000000000008</v>
      </c>
      <c r="B103" s="51">
        <f>$D$29*_xlfn.NORM.DIST(A103,$B$29,$C$29,TRUE)+$D$30*_xlfn.NORM.DIST(A103,$B$30,$C$30,TRUE)</f>
        <v>0.0006341856091845448</v>
      </c>
    </row>
    <row r="104">
      <c r="A104" s="41">
        <f>A103+$B$26</f>
        <v>1.3800000000000008</v>
      </c>
      <c r="B104" s="51">
        <f>$D$29*_xlfn.NORM.DIST(A104,$B$29,$C$29,TRUE)+$D$30*_xlfn.NORM.DIST(A104,$B$30,$C$30,TRUE)</f>
        <v>0.0006803097745259112</v>
      </c>
    </row>
    <row r="105">
      <c r="A105" s="41">
        <f>A104+$B$26</f>
        <v>1.4000000000000008</v>
      </c>
      <c r="B105" s="51">
        <f>$D$29*_xlfn.NORM.DIST(A105,$B$29,$C$29,TRUE)+$D$30*_xlfn.NORM.DIST(A105,$B$30,$C$30,TRUE)</f>
        <v>0.000729412691136497</v>
      </c>
    </row>
    <row r="106">
      <c r="A106" s="41">
        <f>A105+$B$26</f>
        <v>1.4200000000000008</v>
      </c>
      <c r="B106" s="51">
        <f>$D$29*_xlfn.NORM.DIST(A106,$B$29,$C$29,TRUE)+$D$30*_xlfn.NORM.DIST(A106,$B$30,$C$30,TRUE)</f>
        <v>0.0007816799875847542</v>
      </c>
    </row>
    <row r="107">
      <c r="A107" s="41">
        <f>A106+$B$26</f>
        <v>1.4400000000000008</v>
      </c>
      <c r="B107" s="51">
        <f>$D$29*_xlfn.NORM.DIST(A107,$B$29,$C$29,TRUE)+$D$30*_xlfn.NORM.DIST(A107,$B$30,$C$30,TRUE)</f>
        <v>0.0008373223381862989</v>
      </c>
    </row>
    <row r="108">
      <c r="A108" s="41">
        <f>A107+$B$26</f>
        <v>1.4600000000000009</v>
      </c>
      <c r="B108" s="51">
        <f>$D$29*_xlfn.NORM.DIST(A108,$B$29,$C$29,TRUE)+$D$30*_xlfn.NORM.DIST(A108,$B$30,$C$30,TRUE)</f>
        <v>0.0008965863195278988</v>
      </c>
    </row>
    <row r="109">
      <c r="A109" s="41">
        <f>A108+$B$26</f>
        <v>1.4800000000000009</v>
      </c>
      <c r="B109" s="51">
        <f>$D$29*_xlfn.NORM.DIST(A109,$B$29,$C$29,TRUE)+$D$30*_xlfn.NORM.DIST(A109,$B$30,$C$30,TRUE)</f>
        <v>0.0009597707044311786</v>
      </c>
    </row>
    <row r="110">
      <c r="A110" s="41">
        <f>A109+$B$26</f>
        <v>1.5000000000000009</v>
      </c>
      <c r="B110" s="51">
        <f>$D$29*_xlfn.NORM.DIST(A110,$B$29,$C$29,TRUE)+$D$30*_xlfn.NORM.DIST(A110,$B$30,$C$30,TRUE)</f>
        <v>0.0010272506036588004</v>
      </c>
    </row>
    <row r="111">
      <c r="A111" s="41">
        <f>A110+$B$26</f>
        <v>1.520000000000001</v>
      </c>
      <c r="B111" s="51">
        <f>$D$29*_xlfn.NORM.DIST(A111,$B$29,$C$29,TRUE)+$D$30*_xlfn.NORM.DIST(A111,$B$30,$C$30,TRUE)</f>
        <v>0.0010995127553868396</v>
      </c>
    </row>
    <row r="112">
      <c r="A112" s="41">
        <f>A111+$B$26</f>
        <v>1.540000000000001</v>
      </c>
      <c r="B112" s="51">
        <f>$D$29*_xlfn.NORM.DIST(A112,$B$29,$C$29,TRUE)+$D$30*_xlfn.NORM.DIST(A112,$B$30,$C$30,TRUE)</f>
        <v>0.0011772063939346953</v>
      </c>
    </row>
    <row r="113">
      <c r="A113" s="41">
        <f>A112+$B$26</f>
        <v>1.560000000000001</v>
      </c>
      <c r="B113" s="51">
        <f>$D$29*_xlfn.NORM.DIST(A113,$B$29,$C$29,TRUE)+$D$30*_xlfn.NORM.DIST(A113,$B$30,$C$30,TRUE)</f>
        <v>0.001261215527928367</v>
      </c>
    </row>
    <row r="114">
      <c r="A114" s="41">
        <f>A113+$B$26</f>
        <v>1.580000000000001</v>
      </c>
      <c r="B114" s="51">
        <f>$D$29*_xlfn.NORM.DIST(A114,$B$29,$C$29,TRUE)+$D$30*_xlfn.NORM.DIST(A114,$B$30,$C$30,TRUE)</f>
        <v>0.0013527601319920375</v>
      </c>
    </row>
    <row r="115">
      <c r="A115" s="41">
        <f>A114+$B$26</f>
        <v>1.600000000000001</v>
      </c>
      <c r="B115" s="51">
        <f>$D$29*_xlfn.NORM.DIST(A115,$B$29,$C$29,TRUE)+$D$30*_xlfn.NORM.DIST(A115,$B$30,$C$30,TRUE)</f>
        <v>0.0014535356841417092</v>
      </c>
    </row>
    <row r="116">
      <c r="A116" s="41">
        <f>A115+$B$26</f>
        <v>1.620000000000001</v>
      </c>
      <c r="B116" s="51">
        <f>$D$29*_xlfn.NORM.DIST(A116,$B$29,$C$29,TRUE)+$D$30*_xlfn.NORM.DIST(A116,$B$30,$C$30,TRUE)</f>
        <v>0.0015659025989219542</v>
      </c>
    </row>
    <row r="117">
      <c r="A117" s="41">
        <f>A116+$B$26</f>
        <v>1.640000000000001</v>
      </c>
      <c r="B117" s="51">
        <f>$D$29*_xlfn.NORM.DIST(A117,$B$29,$C$29,TRUE)+$D$30*_xlfn.NORM.DIST(A117,$B$30,$C$30,TRUE)</f>
        <v>0.0016931392903545854</v>
      </c>
    </row>
    <row r="118">
      <c r="A118" s="41">
        <f>A117+$B$26</f>
        <v>1.660000000000001</v>
      </c>
      <c r="B118" s="51">
        <f>$D$29*_xlfn.NORM.DIST(A118,$B$29,$C$29,TRUE)+$D$30*_xlfn.NORM.DIST(A118,$B$30,$C$30,TRUE)</f>
        <v>0.001839774649938769</v>
      </c>
    </row>
    <row r="119">
      <c r="A119" s="41">
        <f>A118+$B$26</f>
        <v>1.680000000000001</v>
      </c>
      <c r="B119" s="51">
        <f>$D$29*_xlfn.NORM.DIST(A119,$B$29,$C$29,TRUE)+$D$30*_xlfn.NORM.DIST(A119,$B$30,$C$30,TRUE)</f>
        <v>0.002012017355038442</v>
      </c>
    </row>
    <row r="120">
      <c r="A120" s="41">
        <f>A119+$B$26</f>
        <v>1.700000000000001</v>
      </c>
      <c r="B120" s="51">
        <f>$D$29*_xlfn.NORM.DIST(A120,$B$29,$C$29,TRUE)+$D$30*_xlfn.NORM.DIST(A120,$B$30,$C$30,TRUE)</f>
        <v>0.00221830024656452</v>
      </c>
    </row>
    <row r="121">
      <c r="A121" s="41">
        <f>A120+$B$26</f>
        <v>1.720000000000001</v>
      </c>
      <c r="B121" s="51">
        <f>$D$29*_xlfn.NORM.DIST(A121,$B$29,$C$29,TRUE)+$D$30*_xlfn.NORM.DIST(A121,$B$30,$C$30,TRUE)</f>
        <v>0.0024699575512317474</v>
      </c>
    </row>
    <row r="122">
      <c r="A122" s="41">
        <f>A121+$B$26</f>
        <v>1.740000000000001</v>
      </c>
      <c r="B122" s="51">
        <f>$D$29*_xlfn.NORM.DIST(A122,$B$29,$C$29,TRUE)+$D$30*_xlfn.NORM.DIST(A122,$B$30,$C$30,TRUE)</f>
        <v>0.0027820504137285986</v>
      </c>
    </row>
    <row r="123">
      <c r="A123" s="41">
        <f>A122+$B$26</f>
        <v>1.7600000000000011</v>
      </c>
      <c r="B123" s="51">
        <f>$D$29*_xlfn.NORM.DIST(A123,$B$29,$C$29,TRUE)+$D$30*_xlfn.NORM.DIST(A123,$B$30,$C$30,TRUE)</f>
        <v>0.003174351446426792</v>
      </c>
    </row>
    <row r="124">
      <c r="A124" s="41">
        <f>A123+$B$26</f>
        <v>1.7800000000000011</v>
      </c>
      <c r="B124" s="51">
        <f>$D$29*_xlfn.NORM.DIST(A124,$B$29,$C$29,TRUE)+$D$30*_xlfn.NORM.DIST(A124,$B$30,$C$30,TRUE)</f>
        <v>0.0036724912138350616</v>
      </c>
    </row>
    <row r="125">
      <c r="A125" s="41">
        <f>A124+$B$26</f>
        <v>1.8000000000000012</v>
      </c>
      <c r="B125" s="51">
        <f>$D$29*_xlfn.NORM.DIST(A125,$B$29,$C$29,TRUE)+$D$30*_xlfn.NORM.DIST(A125,$B$30,$C$30,TRUE)</f>
        <v>0.004309258260264027</v>
      </c>
    </row>
    <row r="126">
      <c r="A126" s="41">
        <f>A125+$B$26</f>
        <v>1.8200000000000012</v>
      </c>
      <c r="B126" s="51">
        <f>$D$29*_xlfn.NORM.DIST(A126,$B$29,$C$29,TRUE)+$D$30*_xlfn.NORM.DIST(A126,$B$30,$C$30,TRUE)</f>
        <v>0.005126029180346491</v>
      </c>
    </row>
    <row r="127">
      <c r="A127" s="41">
        <f>A126+$B$26</f>
        <v>1.8400000000000012</v>
      </c>
      <c r="B127" s="51">
        <f>$D$29*_xlfn.NORM.DIST(A127,$B$29,$C$29,TRUE)+$D$30*_xlfn.NORM.DIST(A127,$B$30,$C$30,TRUE)</f>
        <v>0.006174286364540832</v>
      </c>
    </row>
    <row r="128">
      <c r="A128" s="41">
        <f>A127+$B$26</f>
        <v>1.8600000000000012</v>
      </c>
      <c r="B128" s="51">
        <f>$D$29*_xlfn.NORM.DIST(A128,$B$29,$C$29,TRUE)+$D$30*_xlfn.NORM.DIST(A128,$B$30,$C$30,TRUE)</f>
        <v>0.007517158912060161</v>
      </c>
    </row>
    <row r="129">
      <c r="A129" s="41">
        <f>A128+$B$26</f>
        <v>1.8800000000000012</v>
      </c>
      <c r="B129" s="51">
        <f>$D$29*_xlfn.NORM.DIST(A129,$B$29,$C$29,TRUE)+$D$30*_xlfn.NORM.DIST(A129,$B$30,$C$30,TRUE)</f>
        <v>0.009230897830639155</v>
      </c>
    </row>
    <row r="130">
      <c r="A130" s="41">
        <f>A129+$B$26</f>
        <v>1.9000000000000012</v>
      </c>
      <c r="B130" s="51">
        <f>$D$29*_xlfn.NORM.DIST(A130,$B$29,$C$29,TRUE)+$D$30*_xlfn.NORM.DIST(A130,$B$30,$C$30,TRUE)</f>
        <v>0.011406171697863805</v>
      </c>
    </row>
    <row r="131">
      <c r="A131" s="41">
        <f>A130+$B$26</f>
        <v>1.9200000000000013</v>
      </c>
      <c r="B131" s="51">
        <f>$D$29*_xlfn.NORM.DIST(A131,$B$29,$C$29,TRUE)+$D$30*_xlfn.NORM.DIST(A131,$B$30,$C$30,TRUE)</f>
        <v>0.014149045737117522</v>
      </c>
    </row>
    <row r="132">
      <c r="A132" s="41">
        <f>A131+$B$26</f>
        <v>1.9400000000000013</v>
      </c>
      <c r="B132" s="51">
        <f>$D$29*_xlfn.NORM.DIST(A132,$B$29,$C$29,TRUE)+$D$30*_xlfn.NORM.DIST(A132,$B$30,$C$30,TRUE)</f>
        <v>0.01758148861725501</v>
      </c>
    </row>
    <row r="133">
      <c r="A133" s="41">
        <f>A132+$B$26</f>
        <v>1.9600000000000013</v>
      </c>
      <c r="B133" s="51">
        <f>$D$29*_xlfn.NORM.DIST(A133,$B$29,$C$29,TRUE)+$D$30*_xlfn.NORM.DIST(A133,$B$30,$C$30,TRUE)</f>
        <v>0.021841240460776023</v>
      </c>
    </row>
    <row r="134">
      <c r="A134" s="41">
        <f>A133+$B$26</f>
        <v>1.9800000000000013</v>
      </c>
      <c r="B134" s="51">
        <f>$D$29*_xlfn.NORM.DIST(A134,$B$29,$C$29,TRUE)+$D$30*_xlfn.NORM.DIST(A134,$B$30,$C$30,TRUE)</f>
        <v>0.027080875890255807</v>
      </c>
    </row>
    <row r="135">
      <c r="A135" s="41">
        <f>A134+$B$26</f>
        <v>2.0000000000000013</v>
      </c>
      <c r="B135" s="51">
        <f>$D$29*_xlfn.NORM.DIST(A135,$B$29,$C$29,TRUE)+$D$30*_xlfn.NORM.DIST(A135,$B$30,$C$30,TRUE)</f>
        <v>0.03346591053742348</v>
      </c>
    </row>
    <row r="136">
      <c r="A136" s="41">
        <f>A135+$B$26</f>
        <v>2.0200000000000014</v>
      </c>
      <c r="B136" s="51">
        <f>$D$29*_xlfn.NORM.DIST(A136,$B$29,$C$29,TRUE)+$D$30*_xlfn.NORM.DIST(A136,$B$30,$C$30,TRUE)</f>
        <v>0.04117183064576155</v>
      </c>
    </row>
    <row r="137">
      <c r="A137" s="41">
        <f>A136+$B$26</f>
        <v>2.0400000000000014</v>
      </c>
      <c r="B137" s="51">
        <f>$D$29*_xlfn.NORM.DIST(A137,$B$29,$C$29,TRUE)+$D$30*_xlfn.NORM.DIST(A137,$B$30,$C$30,TRUE)</f>
        <v>0.05037997438494854</v>
      </c>
    </row>
    <row r="138">
      <c r="A138" s="41">
        <f>A137+$B$26</f>
        <v>2.0600000000000014</v>
      </c>
      <c r="B138" s="51">
        <f>$D$29*_xlfn.NORM.DIST(A138,$B$29,$C$29,TRUE)+$D$30*_xlfn.NORM.DIST(A138,$B$30,$C$30,TRUE)</f>
        <v>0.061272259800331935</v>
      </c>
    </row>
    <row r="139">
      <c r="A139" s="41">
        <f>A138+$B$26</f>
        <v>2.0800000000000014</v>
      </c>
      <c r="B139" s="51">
        <f>$D$29*_xlfn.NORM.DIST(A139,$B$29,$C$29,TRUE)+$D$30*_xlfn.NORM.DIST(A139,$B$30,$C$30,TRUE)</f>
        <v>0.07402483551433946</v>
      </c>
    </row>
    <row r="140">
      <c r="A140" s="41">
        <f>A139+$B$26</f>
        <v>2.1000000000000014</v>
      </c>
      <c r="B140" s="51">
        <f>$D$29*_xlfn.NORM.DIST(A140,$B$29,$C$29,TRUE)+$D$30*_xlfn.NORM.DIST(A140,$B$30,$C$30,TRUE)</f>
        <v>0.08880082183350527</v>
      </c>
    </row>
    <row r="141">
      <c r="A141" s="41">
        <f>A140+$B$26</f>
        <v>2.1200000000000014</v>
      </c>
      <c r="B141" s="51">
        <f>$D$29*_xlfn.NORM.DIST(A141,$B$29,$C$29,TRUE)+$D$30*_xlfn.NORM.DIST(A141,$B$30,$C$30,TRUE)</f>
        <v>0.10574240522125138</v>
      </c>
    </row>
    <row r="142">
      <c r="A142" s="41">
        <f>A141+$B$26</f>
        <v>2.1400000000000015</v>
      </c>
      <c r="B142" s="51">
        <f>$D$29*_xlfn.NORM.DIST(A142,$B$29,$C$29,TRUE)+$D$30*_xlfn.NORM.DIST(A142,$B$30,$C$30,TRUE)</f>
        <v>0.1249626399417815</v>
      </c>
    </row>
    <row r="143">
      <c r="A143" s="41">
        <f>A142+$B$26</f>
        <v>2.1600000000000015</v>
      </c>
      <c r="B143" s="51">
        <f>$D$29*_xlfn.NORM.DIST(A143,$B$29,$C$29,TRUE)+$D$30*_xlfn.NORM.DIST(A143,$B$30,$C$30,TRUE)</f>
        <v>0.14653738782954814</v>
      </c>
    </row>
    <row r="144">
      <c r="A144" s="41">
        <f>A143+$B$26</f>
        <v>2.1800000000000015</v>
      </c>
      <c r="B144" s="51">
        <f>$D$29*_xlfn.NORM.DIST(A144,$B$29,$C$29,TRUE)+$D$30*_xlfn.NORM.DIST(A144,$B$30,$C$30,TRUE)</f>
        <v>0.1704978812515441</v>
      </c>
    </row>
    <row r="145">
      <c r="A145" s="41">
        <f>A144+$B$26</f>
        <v>2.2000000000000015</v>
      </c>
      <c r="B145" s="51">
        <f>$D$29*_xlfn.NORM.DIST(A145,$B$29,$C$29,TRUE)+$D$30*_xlfn.NORM.DIST(A145,$B$30,$C$30,TRUE)</f>
        <v>0.19682441702157447</v>
      </c>
    </row>
    <row r="146">
      <c r="A146" s="41">
        <f>A145+$B$26</f>
        <v>2.2200000000000015</v>
      </c>
      <c r="B146" s="51">
        <f>$D$29*_xlfn.NORM.DIST(A146,$B$29,$C$29,TRUE)+$D$30*_xlfn.NORM.DIST(A146,$B$30,$C$30,TRUE)</f>
        <v>0.22544167397064802</v>
      </c>
    </row>
    <row r="147">
      <c r="A147" s="41">
        <f>A146+$B$26</f>
        <v>2.2400000000000015</v>
      </c>
      <c r="B147" s="51">
        <f>$D$29*_xlfn.NORM.DIST(A147,$B$29,$C$29,TRUE)+$D$30*_xlfn.NORM.DIST(A147,$B$30,$C$30,TRUE)</f>
        <v>0.2562160908077838</v>
      </c>
    </row>
    <row r="148">
      <c r="A148" s="41">
        <f>A147+$B$26</f>
        <v>2.2600000000000016</v>
      </c>
      <c r="B148" s="51">
        <f>$D$29*_xlfn.NORM.DIST(A148,$B$29,$C$29,TRUE)+$D$30*_xlfn.NORM.DIST(A148,$B$30,$C$30,TRUE)</f>
        <v>0.2889556443572029</v>
      </c>
    </row>
    <row r="149">
      <c r="A149" s="41">
        <f>A148+$B$26</f>
        <v>2.2800000000000016</v>
      </c>
      <c r="B149" s="51">
        <f>$D$29*_xlfn.NORM.DIST(A149,$B$29,$C$29,TRUE)+$D$30*_xlfn.NORM.DIST(A149,$B$30,$C$30,TRUE)</f>
        <v>0.3234122359318877</v>
      </c>
    </row>
    <row r="150">
      <c r="A150" s="41">
        <f>A149+$B$26</f>
        <v>2.3000000000000016</v>
      </c>
      <c r="B150" s="51">
        <f>$D$29*_xlfn.NORM.DIST(A150,$B$29,$C$29,TRUE)+$D$30*_xlfn.NORM.DIST(A150,$B$30,$C$30,TRUE)</f>
        <v>0.3592867342483965</v>
      </c>
    </row>
    <row r="151">
      <c r="A151" s="41">
        <f>A150+$B$26</f>
        <v>2.3200000000000016</v>
      </c>
      <c r="B151" s="51">
        <f>$D$29*_xlfn.NORM.DIST(A151,$B$29,$C$29,TRUE)+$D$30*_xlfn.NORM.DIST(A151,$B$30,$C$30,TRUE)</f>
        <v>0.39623654907472405</v>
      </c>
    </row>
    <row r="152">
      <c r="A152" s="41">
        <f>A151+$B$26</f>
        <v>2.3400000000000016</v>
      </c>
      <c r="B152" s="51">
        <f>$D$29*_xlfn.NORM.DIST(A152,$B$29,$C$29,TRUE)+$D$30*_xlfn.NORM.DIST(A152,$B$30,$C$30,TRUE)</f>
        <v>0.43388543523152645</v>
      </c>
    </row>
    <row r="153">
      <c r="A153" s="41">
        <f>A152+$B$26</f>
        <v>2.3600000000000017</v>
      </c>
      <c r="B153" s="51">
        <f>$D$29*_xlfn.NORM.DIST(A153,$B$29,$C$29,TRUE)+$D$30*_xlfn.NORM.DIST(A153,$B$30,$C$30,TRUE)</f>
        <v>0.47183506701222566</v>
      </c>
    </row>
    <row r="154">
      <c r="A154" s="41">
        <f>A153+$B$26</f>
        <v>2.3800000000000017</v>
      </c>
      <c r="B154" s="51">
        <f>$D$29*_xlfn.NORM.DIST(A154,$B$29,$C$29,TRUE)+$D$30*_xlfn.NORM.DIST(A154,$B$30,$C$30,TRUE)</f>
        <v>0.5096777931570335</v>
      </c>
    </row>
    <row r="155">
      <c r="A155" s="41">
        <f>A154+$B$26</f>
        <v>2.4000000000000017</v>
      </c>
      <c r="B155" s="51">
        <f>$D$29*_xlfn.NORM.DIST(A155,$B$29,$C$29,TRUE)+$D$30*_xlfn.NORM.DIST(A155,$B$30,$C$30,TRUE)</f>
        <v>0.5470098944230907</v>
      </c>
    </row>
    <row r="156">
      <c r="A156" s="41">
        <f>A155+$B$26</f>
        <v>2.4200000000000017</v>
      </c>
      <c r="B156" s="51">
        <f>$D$29*_xlfn.NORM.DIST(A156,$B$29,$C$29,TRUE)+$D$30*_xlfn.NORM.DIST(A156,$B$30,$C$30,TRUE)</f>
        <v>0.5834446279588755</v>
      </c>
    </row>
    <row r="157">
      <c r="A157" s="41">
        <f>A156+$B$26</f>
        <v>2.4400000000000017</v>
      </c>
      <c r="B157" s="51">
        <f>$D$29*_xlfn.NORM.DIST(A157,$B$29,$C$29,TRUE)+$D$30*_xlfn.NORM.DIST(A157,$B$30,$C$30,TRUE)</f>
        <v>0.618624358764474</v>
      </c>
    </row>
    <row r="158">
      <c r="A158" s="41">
        <f>A157+$B$26</f>
        <v>2.4600000000000017</v>
      </c>
      <c r="B158" s="51">
        <f>$D$29*_xlfn.NORM.DIST(A158,$B$29,$C$29,TRUE)+$D$30*_xlfn.NORM.DIST(A158,$B$30,$C$30,TRUE)</f>
        <v>0.6522311469478379</v>
      </c>
    </row>
    <row r="159">
      <c r="A159" s="41">
        <f>A158+$B$26</f>
        <v>2.4800000000000018</v>
      </c>
      <c r="B159" s="51">
        <f>$D$29*_xlfn.NORM.DIST(A159,$B$29,$C$29,TRUE)+$D$30*_xlfn.NORM.DIST(A159,$B$30,$C$30,TRUE)</f>
        <v>0.6839952737000197</v>
      </c>
    </row>
    <row r="160">
      <c r="A160" s="41">
        <f>A159+$B$26</f>
        <v>2.5000000000000018</v>
      </c>
      <c r="B160" s="51">
        <f>$D$29*_xlfn.NORM.DIST(A160,$B$29,$C$29,TRUE)+$D$30*_xlfn.NORM.DIST(A160,$B$30,$C$30,TRUE)</f>
        <v>0.7137013380886778</v>
      </c>
    </row>
    <row r="161">
      <c r="A161" s="41">
        <f>A160+$B$26</f>
        <v>2.520000000000002</v>
      </c>
      <c r="B161" s="51">
        <f>$D$29*_xlfn.NORM.DIST(A161,$B$29,$C$29,TRUE)+$D$30*_xlfn.NORM.DIST(A161,$B$30,$C$30,TRUE)</f>
        <v>0.7411917270864612</v>
      </c>
    </row>
    <row r="162">
      <c r="A162" s="41">
        <f>A161+$B$26</f>
        <v>2.540000000000002</v>
      </c>
      <c r="B162" s="51">
        <f>$D$29*_xlfn.NORM.DIST(A162,$B$29,$C$29,TRUE)+$D$30*_xlfn.NORM.DIST(A162,$B$30,$C$30,TRUE)</f>
        <v>0.7663674374438774</v>
      </c>
    </row>
    <row r="163">
      <c r="A163" s="41">
        <f>A162+$B$26</f>
        <v>2.560000000000002</v>
      </c>
      <c r="B163" s="51">
        <f>$D$29*_xlfn.NORM.DIST(A163,$B$29,$C$29,TRUE)+$D$30*_xlfn.NORM.DIST(A163,$B$30,$C$30,TRUE)</f>
        <v>0.7891863950391947</v>
      </c>
    </row>
    <row r="164">
      <c r="A164" s="41">
        <f>A163+$B$26</f>
        <v>2.580000000000002</v>
      </c>
      <c r="B164" s="51">
        <f>$D$29*_xlfn.NORM.DIST(A164,$B$29,$C$29,TRUE)+$D$30*_xlfn.NORM.DIST(A164,$B$30,$C$30,TRUE)</f>
        <v>0.8096595619178386</v>
      </c>
    </row>
    <row r="165">
      <c r="A165" s="41">
        <f>A164+$B$26</f>
        <v>2.600000000000002</v>
      </c>
      <c r="B165" s="51">
        <f>$D$29*_xlfn.NORM.DIST(A165,$B$29,$C$29,TRUE)+$D$30*_xlfn.NORM.DIST(A165,$B$30,$C$30,TRUE)</f>
        <v>0.8278452331274304</v>
      </c>
    </row>
    <row r="166">
      <c r="A166" s="41">
        <f>A165+$B$26</f>
        <v>2.620000000000002</v>
      </c>
      <c r="B166" s="51">
        <f>$D$29*_xlfn.NORM.DIST(A166,$B$29,$C$29,TRUE)+$D$30*_xlfn.NORM.DIST(A166,$B$30,$C$30,TRUE)</f>
        <v>0.8438419982732509</v>
      </c>
    </row>
    <row r="167">
      <c r="A167" s="41">
        <f>A166+$B$26</f>
        <v>2.640000000000002</v>
      </c>
      <c r="B167" s="51">
        <f>$D$29*_xlfn.NORM.DIST(A167,$B$29,$C$29,TRUE)+$D$30*_xlfn.NORM.DIST(A167,$B$30,$C$30,TRUE)</f>
        <v>0.8577808742515274</v>
      </c>
    </row>
    <row r="168">
      <c r="A168" s="41">
        <f>A167+$B$26</f>
        <v>2.660000000000002</v>
      </c>
      <c r="B168" s="51">
        <f>$D$29*_xlfn.NORM.DIST(A168,$B$29,$C$29,TRUE)+$D$30*_xlfn.NORM.DIST(A168,$B$30,$C$30,TRUE)</f>
        <v>0.8698171076570891</v>
      </c>
    </row>
    <row r="169">
      <c r="A169" s="41">
        <f>A168+$B$26</f>
        <v>2.680000000000002</v>
      </c>
      <c r="B169" s="51">
        <f>$D$29*_xlfn.NORM.DIST(A169,$B$29,$C$29,TRUE)+$D$30*_xlfn.NORM.DIST(A169,$B$30,$C$30,TRUE)</f>
        <v>0.8801221031002484</v>
      </c>
    </row>
    <row r="170">
      <c r="A170" s="41">
        <f>A169+$B$26</f>
        <v>2.700000000000002</v>
      </c>
      <c r="B170" s="51">
        <f>$D$29*_xlfn.NORM.DIST(A170,$B$29,$C$29,TRUE)+$D$30*_xlfn.NORM.DIST(A170,$B$30,$C$30,TRUE)</f>
        <v>0.8888758647838073</v>
      </c>
    </row>
    <row r="171">
      <c r="A171" s="41">
        <f>A170+$B$26</f>
        <v>2.720000000000002</v>
      </c>
      <c r="B171" s="51">
        <f>$D$29*_xlfn.NORM.DIST(A171,$B$29,$C$29,TRUE)+$D$30*_xlfn.NORM.DIST(A171,$B$30,$C$30,TRUE)</f>
        <v>0.8962602522700314</v>
      </c>
    </row>
    <row r="172">
      <c r="A172" s="41">
        <f>A171+$B$26</f>
        <v>2.740000000000002</v>
      </c>
      <c r="B172" s="51">
        <f>$D$29*_xlfn.NORM.DIST(A172,$B$29,$C$29,TRUE)+$D$30*_xlfn.NORM.DIST(A172,$B$30,$C$30,TRUE)</f>
        <v>0.9024532568068923</v>
      </c>
    </row>
    <row r="173">
      <c r="A173" s="41">
        <f>A172+$B$26</f>
        <v>2.760000000000002</v>
      </c>
      <c r="B173" s="51">
        <f>$D$29*_xlfn.NORM.DIST(A173,$B$29,$C$29,TRUE)+$D$30*_xlfn.NORM.DIST(A173,$B$30,$C$30,TRUE)</f>
        <v>0.907624410615817</v>
      </c>
    </row>
    <row r="174">
      <c r="A174" s="41">
        <f>A173+$B$26</f>
        <v>2.780000000000002</v>
      </c>
      <c r="B174" s="51">
        <f>$D$29*_xlfn.NORM.DIST(A174,$B$29,$C$29,TRUE)+$D$30*_xlfn.NORM.DIST(A174,$B$30,$C$30,TRUE)</f>
        <v>0.911931355477745</v>
      </c>
    </row>
    <row r="175">
      <c r="A175" s="41">
        <f>A174+$B$26</f>
        <v>2.800000000000002</v>
      </c>
      <c r="B175" s="51">
        <f>$D$29*_xlfn.NORM.DIST(A175,$B$29,$C$29,TRUE)+$D$30*_xlfn.NORM.DIST(A175,$B$30,$C$30,TRUE)</f>
        <v>0.9155175241864187</v>
      </c>
    </row>
    <row r="176">
      <c r="A176" s="41">
        <f>A175+$B$26</f>
        <v>2.820000000000002</v>
      </c>
      <c r="B176" s="51">
        <f>$D$29*_xlfn.NORM.DIST(A176,$B$29,$C$29,TRUE)+$D$30*_xlfn.NORM.DIST(A176,$B$30,$C$30,TRUE)</f>
        <v>0.9185108322507899</v>
      </c>
    </row>
    <row r="177">
      <c r="A177" s="41">
        <f>A176+$B$26</f>
        <v>2.840000000000002</v>
      </c>
      <c r="B177" s="51">
        <f>$D$29*_xlfn.NORM.DIST(A177,$B$29,$C$29,TRUE)+$D$30*_xlfn.NORM.DIST(A177,$B$30,$C$30,TRUE)</f>
        <v>0.921023238852862</v>
      </c>
    </row>
    <row r="178">
      <c r="A178" s="41">
        <f>A177+$B$26</f>
        <v>2.860000000000002</v>
      </c>
      <c r="B178" s="51">
        <f>$D$29*_xlfn.NORM.DIST(A178,$B$29,$C$29,TRUE)+$D$30*_xlfn.NORM.DIST(A178,$B$30,$C$30,TRUE)</f>
        <v>0.9231510149490757</v>
      </c>
    </row>
    <row r="179">
      <c r="A179" s="41">
        <f>A178+$B$26</f>
        <v>2.880000000000002</v>
      </c>
      <c r="B179" s="51">
        <f>$D$29*_xlfn.NORM.DIST(A179,$B$29,$C$29,TRUE)+$D$30*_xlfn.NORM.DIST(A179,$B$30,$C$30,TRUE)</f>
        <v>0.924975550608325</v>
      </c>
    </row>
    <row r="180">
      <c r="A180" s="41">
        <f>A179+$B$26</f>
        <v>2.900000000000002</v>
      </c>
      <c r="B180" s="51">
        <f>$D$29*_xlfn.NORM.DIST(A180,$B$29,$C$29,TRUE)+$D$30*_xlfn.NORM.DIST(A180,$B$30,$C$30,TRUE)</f>
        <v>0.926564540362597</v>
      </c>
    </row>
    <row r="181">
      <c r="A181" s="41">
        <f>A180+$B$26</f>
        <v>2.920000000000002</v>
      </c>
      <c r="B181" s="51">
        <f>$D$29*_xlfn.NORM.DIST(A181,$B$29,$C$29,TRUE)+$D$30*_xlfn.NORM.DIST(A181,$B$30,$C$30,TRUE)</f>
        <v>0.9279734012164947</v>
      </c>
    </row>
    <row r="182">
      <c r="A182" s="41">
        <f>A181+$B$26</f>
        <v>2.940000000000002</v>
      </c>
      <c r="B182" s="51">
        <f>$D$29*_xlfn.NORM.DIST(A182,$B$29,$C$29,TRUE)+$D$30*_xlfn.NORM.DIST(A182,$B$30,$C$30,TRUE)</f>
        <v>0.9292467996941967</v>
      </c>
    </row>
    <row r="183">
      <c r="A183" s="41">
        <f>A182+$B$26</f>
        <v>2.960000000000002</v>
      </c>
      <c r="B183" s="51">
        <f>$D$29*_xlfn.NORM.DIST(A183,$B$29,$C$29,TRUE)+$D$30*_xlfn.NORM.DIST(A183,$B$30,$C$30,TRUE)</f>
        <v>0.9304201888578005</v>
      </c>
    </row>
    <row r="184">
      <c r="A184" s="41">
        <f>A183+$B$26</f>
        <v>2.980000000000002</v>
      </c>
      <c r="B184" s="51">
        <f>$D$29*_xlfn.NORM.DIST(A184,$B$29,$C$29,TRUE)+$D$30*_xlfn.NORM.DIST(A184,$B$30,$C$30,TRUE)</f>
        <v>0.931521281073049</v>
      </c>
    </row>
    <row r="185">
      <c r="A185" s="41">
        <f>A184+$B$26</f>
        <v>3.000000000000002</v>
      </c>
      <c r="B185" s="51">
        <f>$D$29*_xlfn.NORM.DIST(A185,$B$29,$C$29,TRUE)+$D$30*_xlfn.NORM.DIST(A185,$B$30,$C$30,TRUE)</f>
        <v>0.9325714055051704</v>
      </c>
    </row>
    <row r="186">
      <c r="A186" s="41">
        <f>A185+$B$26</f>
        <v>3.0200000000000022</v>
      </c>
      <c r="B186" s="51">
        <f>$D$29*_xlfn.NORM.DIST(A186,$B$29,$C$29,TRUE)+$D$30*_xlfn.NORM.DIST(A186,$B$30,$C$30,TRUE)</f>
        <v>0.9335867196126514</v>
      </c>
    </row>
    <row r="187">
      <c r="A187" s="41">
        <f>A186+$B$26</f>
        <v>3.0400000000000023</v>
      </c>
      <c r="B187" s="51">
        <f>$D$29*_xlfn.NORM.DIST(A187,$B$29,$C$29,TRUE)+$D$30*_xlfn.NORM.DIST(A187,$B$30,$C$30,TRUE)</f>
        <v>0.93457926057058</v>
      </c>
    </row>
    <row r="188">
      <c r="A188" s="41">
        <f>A187+$B$26</f>
        <v>3.0600000000000023</v>
      </c>
      <c r="B188" s="51">
        <f>$D$29*_xlfn.NORM.DIST(A188,$B$29,$C$29,TRUE)+$D$30*_xlfn.NORM.DIST(A188,$B$30,$C$30,TRUE)</f>
        <v>0.9355578353897698</v>
      </c>
    </row>
    <row r="189">
      <c r="A189" s="41">
        <f>A188+$B$26</f>
        <v>3.0800000000000023</v>
      </c>
      <c r="B189" s="51">
        <f>$D$29*_xlfn.NORM.DIST(A189,$B$29,$C$29,TRUE)+$D$30*_xlfn.NORM.DIST(A189,$B$30,$C$30,TRUE)</f>
        <v>0.936528757668501</v>
      </c>
    </row>
    <row r="190">
      <c r="A190" s="41">
        <f>A189+$B$26</f>
        <v>3.1000000000000023</v>
      </c>
      <c r="B190" s="51">
        <f>$D$29*_xlfn.NORM.DIST(A190,$B$29,$C$29,TRUE)+$D$30*_xlfn.NORM.DIST(A190,$B$30,$C$30,TRUE)</f>
        <v>0.9374964448368186</v>
      </c>
    </row>
    <row r="191">
      <c r="A191" s="41">
        <f>A190+$B$26</f>
        <v>3.1200000000000023</v>
      </c>
      <c r="B191" s="51">
        <f>$D$29*_xlfn.NORM.DIST(A191,$B$29,$C$29,TRUE)+$D$30*_xlfn.NORM.DIST(A191,$B$30,$C$30,TRUE)</f>
        <v>0.93846389298476</v>
      </c>
    </row>
    <row r="192">
      <c r="A192" s="41">
        <f>A191+$B$26</f>
        <v>3.1400000000000023</v>
      </c>
      <c r="B192" s="51">
        <f>$D$29*_xlfn.NORM.DIST(A192,$B$29,$C$29,TRUE)+$D$30*_xlfn.NORM.DIST(A192,$B$30,$C$30,TRUE)</f>
        <v>0.9394330475089008</v>
      </c>
    </row>
    <row r="193">
      <c r="A193" s="41">
        <f>A192+$B$26</f>
        <v>3.1600000000000024</v>
      </c>
      <c r="B193" s="51">
        <f>$D$29*_xlfn.NORM.DIST(A193,$B$29,$C$29,TRUE)+$D$30*_xlfn.NORM.DIST(A193,$B$30,$C$30,TRUE)</f>
        <v>0.9404050874480545</v>
      </c>
    </row>
    <row r="194">
      <c r="A194" s="41">
        <f>A193+$B$26</f>
        <v>3.1800000000000024</v>
      </c>
      <c r="B194" s="51">
        <f>$D$29*_xlfn.NORM.DIST(A194,$B$29,$C$29,TRUE)+$D$30*_xlfn.NORM.DIST(A194,$B$30,$C$30,TRUE)</f>
        <v>0.9413806400244719</v>
      </c>
    </row>
    <row r="195">
      <c r="A195" s="41">
        <f>A194+$B$26</f>
        <v>3.2000000000000024</v>
      </c>
      <c r="B195" s="51">
        <f>$D$29*_xlfn.NORM.DIST(A195,$B$29,$C$29,TRUE)+$D$30*_xlfn.NORM.DIST(A195,$B$30,$C$30,TRUE)</f>
        <v>0.9423599399865409</v>
      </c>
    </row>
    <row r="196">
      <c r="A196" s="41">
        <f>A195+$B$26</f>
        <v>3.2200000000000024</v>
      </c>
      <c r="B196" s="51">
        <f>$D$29*_xlfn.NORM.DIST(A196,$B$29,$C$29,TRUE)+$D$30*_xlfn.NORM.DIST(A196,$B$30,$C$30,TRUE)</f>
        <v>0.9433429461900474</v>
      </c>
    </row>
    <row r="197">
      <c r="A197" s="41">
        <f>A196+$B$26</f>
        <v>3.2400000000000024</v>
      </c>
      <c r="B197" s="51">
        <f>$D$29*_xlfn.NORM.DIST(A197,$B$29,$C$29,TRUE)+$D$30*_xlfn.NORM.DIST(A197,$B$30,$C$30,TRUE)</f>
        <v>0.9443294256913539</v>
      </c>
    </row>
    <row r="198">
      <c r="A198" s="41">
        <f>A197+$B$26</f>
        <v>3.2600000000000025</v>
      </c>
      <c r="B198" s="51">
        <f>$D$29*_xlfn.NORM.DIST(A198,$B$29,$C$29,TRUE)+$D$30*_xlfn.NORM.DIST(A198,$B$30,$C$30,TRUE)</f>
        <v>0.9453190136097755</v>
      </c>
    </row>
    <row r="199">
      <c r="A199" s="41">
        <f>A198+$B$26</f>
        <v>3.2800000000000025</v>
      </c>
      <c r="B199" s="51">
        <f>$D$29*_xlfn.NORM.DIST(A199,$B$29,$C$29,TRUE)+$D$30*_xlfn.NORM.DIST(A199,$B$30,$C$30,TRUE)</f>
        <v>0.9463112552344649</v>
      </c>
    </row>
    <row r="200">
      <c r="A200" s="41">
        <f>A199+$B$26</f>
        <v>3.3000000000000025</v>
      </c>
      <c r="B200" s="51">
        <f>$D$29*_xlfn.NORM.DIST(A200,$B$29,$C$29,TRUE)+$D$30*_xlfn.NORM.DIST(A200,$B$30,$C$30,TRUE)</f>
        <v>0.9473056353400815</v>
      </c>
    </row>
    <row r="201">
      <c r="A201" s="41">
        <f>A200+$B$26</f>
        <v>3.3200000000000025</v>
      </c>
      <c r="B201" s="51">
        <f>$D$29*_xlfn.NORM.DIST(A201,$B$29,$C$29,TRUE)+$D$30*_xlfn.NORM.DIST(A201,$B$30,$C$30,TRUE)</f>
        <v>0.948301598437682</v>
      </c>
    </row>
    <row r="202">
      <c r="A202" s="41">
        <f>A201+$B$26</f>
        <v>3.3400000000000025</v>
      </c>
      <c r="B202" s="51">
        <f>$D$29*_xlfn.NORM.DIST(A202,$B$29,$C$29,TRUE)+$D$30*_xlfn.NORM.DIST(A202,$B$30,$C$30,TRUE)</f>
        <v>0.9492985627030011</v>
      </c>
    </row>
    <row r="203">
      <c r="A203" s="41">
        <f>A202+$B$26</f>
        <v>3.3600000000000025</v>
      </c>
      <c r="B203" s="51">
        <f>$D$29*_xlfn.NORM.DIST(A203,$B$29,$C$29,TRUE)+$D$30*_xlfn.NORM.DIST(A203,$B$30,$C$30,TRUE)</f>
        <v>0.9502959295621546</v>
      </c>
    </row>
    <row r="204">
      <c r="A204" s="41">
        <f>A203+$B$26</f>
        <v>3.3800000000000026</v>
      </c>
      <c r="B204" s="51">
        <f>$D$29*_xlfn.NORM.DIST(A204,$B$29,$C$29,TRUE)+$D$30*_xlfn.NORM.DIST(A204,$B$30,$C$30,TRUE)</f>
        <v>0.9512930903386975</v>
      </c>
    </row>
    <row r="205">
      <c r="A205" s="41">
        <f>A204+$B$26</f>
        <v>3.4000000000000026</v>
      </c>
      <c r="B205" s="51">
        <f>$D$29*_xlfn.NORM.DIST(A205,$B$29,$C$29,TRUE)+$D$30*_xlfn.NORM.DIST(A205,$B$30,$C$30,TRUE)</f>
        <v>0.9522894309400786</v>
      </c>
    </row>
    <row r="206">
      <c r="A206" s="41">
        <f>A205+$B$26</f>
        <v>3.4200000000000026</v>
      </c>
      <c r="B206" s="51">
        <f>$D$29*_xlfn.NORM.DIST(A206,$B$29,$C$29,TRUE)+$D$30*_xlfn.NORM.DIST(A206,$B$30,$C$30,TRUE)</f>
        <v>0.9532843352531837</v>
      </c>
    </row>
    <row r="207">
      <c r="A207" s="41">
        <f>A206+$B$26</f>
        <v>3.4400000000000026</v>
      </c>
      <c r="B207" s="51">
        <f>$D$29*_xlfn.NORM.DIST(A207,$B$29,$C$29,TRUE)+$D$30*_xlfn.NORM.DIST(A207,$B$30,$C$30,TRUE)</f>
        <v>0.9542771876997534</v>
      </c>
    </row>
    <row r="208">
      <c r="A208" s="41">
        <f>A207+$B$26</f>
        <v>3.4600000000000026</v>
      </c>
      <c r="B208" s="51">
        <f>$D$29*_xlfn.NORM.DIST(A208,$B$29,$C$29,TRUE)+$D$30*_xlfn.NORM.DIST(A208,$B$30,$C$30,TRUE)</f>
        <v>0.9552673752499434</v>
      </c>
    </row>
    <row r="209">
      <c r="A209" s="41">
        <f>A208+$B$26</f>
        <v>3.4800000000000026</v>
      </c>
      <c r="B209" s="51">
        <f>$D$29*_xlfn.NORM.DIST(A209,$B$29,$C$29,TRUE)+$D$30*_xlfn.NORM.DIST(A209,$B$30,$C$30,TRUE)</f>
        <v>0.9562542890879357</v>
      </c>
    </row>
    <row r="210">
      <c r="A210" s="41">
        <f>A209+$B$26</f>
        <v>3.5000000000000027</v>
      </c>
      <c r="B210" s="51">
        <f>$D$29*_xlfn.NORM.DIST(A210,$B$29,$C$29,TRUE)+$D$30*_xlfn.NORM.DIST(A210,$B$30,$C$30,TRUE)</f>
        <v>0.9572373260533376</v>
      </c>
    </row>
    <row r="211">
      <c r="A211" s="41">
        <f>A210+$B$26</f>
        <v>3.5200000000000027</v>
      </c>
      <c r="B211" s="51">
        <f>$D$29*_xlfn.NORM.DIST(A211,$B$29,$C$29,TRUE)+$D$30*_xlfn.NORM.DIST(A211,$B$30,$C$30,TRUE)</f>
        <v>0.9582158899357037</v>
      </c>
    </row>
    <row r="212">
      <c r="A212" s="41">
        <f>A211+$B$26</f>
        <v>3.5400000000000027</v>
      </c>
      <c r="B212" s="51">
        <f>$D$29*_xlfn.NORM.DIST(A212,$B$29,$C$29,TRUE)+$D$30*_xlfn.NORM.DIST(A212,$B$30,$C$30,TRUE)</f>
        <v>0.9591893926693749</v>
      </c>
    </row>
    <row r="213">
      <c r="A213" s="41">
        <f>A212+$B$26</f>
        <v>3.5600000000000027</v>
      </c>
      <c r="B213" s="51">
        <f>$D$29*_xlfn.NORM.DIST(A213,$B$29,$C$29,TRUE)+$D$30*_xlfn.NORM.DIST(A213,$B$30,$C$30,TRUE)</f>
        <v>0.9601572554565394</v>
      </c>
    </row>
    <row r="214">
      <c r="A214" s="41">
        <f>A213+$B$26</f>
        <v>3.5800000000000027</v>
      </c>
      <c r="B214" s="51">
        <f>$D$29*_xlfn.NORM.DIST(A214,$B$29,$C$29,TRUE)+$D$30*_xlfn.NORM.DIST(A214,$B$30,$C$30,TRUE)</f>
        <v>0.9611189098343198</v>
      </c>
    </row>
    <row r="215">
      <c r="A215" s="41">
        <f>A214+$B$26</f>
        <v>3.6000000000000028</v>
      </c>
      <c r="B215" s="51">
        <f>$D$29*_xlfn.NORM.DIST(A215,$B$29,$C$29,TRUE)+$D$30*_xlfn.NORM.DIST(A215,$B$30,$C$30,TRUE)</f>
        <v>0.9620737986942184</v>
      </c>
    </row>
    <row r="216">
      <c r="A216" s="41">
        <f>A215+$B$26</f>
        <v>3.6200000000000028</v>
      </c>
      <c r="B216" s="51">
        <f>$D$29*_xlfn.NORM.DIST(A216,$B$29,$C$29,TRUE)+$D$30*_xlfn.NORM.DIST(A216,$B$30,$C$30,TRUE)</f>
        <v>0.9630213772577387</v>
      </c>
    </row>
    <row r="217">
      <c r="A217" s="41">
        <f>A216+$B$26</f>
        <v>3.640000000000003</v>
      </c>
      <c r="B217" s="51">
        <f>$D$29*_xlfn.NORM.DIST(A217,$B$29,$C$29,TRUE)+$D$30*_xlfn.NORM.DIST(A217,$B$30,$C$30,TRUE)</f>
        <v>0.9639611140093538</v>
      </c>
    </row>
    <row r="218">
      <c r="A218" s="41">
        <f>A217+$B$26</f>
        <v>3.660000000000003</v>
      </c>
      <c r="B218" s="51">
        <f>$D$29*_xlfn.NORM.DIST(A218,$B$29,$C$29,TRUE)+$D$30*_xlfn.NORM.DIST(A218,$B$30,$C$30,TRUE)</f>
        <v>0.9648924915864706</v>
      </c>
    </row>
    <row r="219">
      <c r="A219" s="41">
        <f>A218+$B$26</f>
        <v>3.680000000000003</v>
      </c>
      <c r="B219" s="51">
        <f>$D$29*_xlfn.NORM.DIST(A219,$B$29,$C$29,TRUE)+$D$30*_xlfn.NORM.DIST(A219,$B$30,$C$30,TRUE)</f>
        <v>0.9658150076252477</v>
      </c>
    </row>
    <row r="220">
      <c r="A220" s="41">
        <f>A219+$B$26</f>
        <v>3.700000000000003</v>
      </c>
      <c r="B220" s="51">
        <f>$D$29*_xlfn.NORM.DIST(A220,$B$29,$C$29,TRUE)+$D$30*_xlfn.NORM.DIST(A220,$B$30,$C$30,TRUE)</f>
        <v>0.9667281755607222</v>
      </c>
    </row>
    <row r="221">
      <c r="A221" s="41">
        <f>A220+$B$26</f>
        <v>3.720000000000003</v>
      </c>
      <c r="B221" s="51">
        <f>$D$29*_xlfn.NORM.DIST(A221,$B$29,$C$29,TRUE)+$D$30*_xlfn.NORM.DIST(A221,$B$30,$C$30,TRUE)</f>
        <v>0.9676315253795789</v>
      </c>
    </row>
    <row r="222">
      <c r="A222" s="41">
        <f>A221+$B$26</f>
        <v>3.740000000000003</v>
      </c>
      <c r="B222" s="51">
        <f>$D$29*_xlfn.NORM.DIST(A222,$B$29,$C$29,TRUE)+$D$30*_xlfn.NORM.DIST(A222,$B$30,$C$30,TRUE)</f>
        <v>0.9685246043238999</v>
      </c>
    </row>
    <row r="223">
      <c r="A223" s="41">
        <f>A222+$B$26</f>
        <v>3.760000000000003</v>
      </c>
      <c r="B223" s="51">
        <f>$D$29*_xlfn.NORM.DIST(A223,$B$29,$C$29,TRUE)+$D$30*_xlfn.NORM.DIST(A223,$B$30,$C$30,TRUE)</f>
        <v>0.9694069775443376</v>
      </c>
    </row>
    <row r="224">
      <c r="A224" s="41">
        <f>A223+$B$26</f>
        <v>3.780000000000003</v>
      </c>
      <c r="B224" s="51">
        <f>$D$29*_xlfn.NORM.DIST(A224,$B$29,$C$29,TRUE)+$D$30*_xlfn.NORM.DIST(A224,$B$30,$C$30,TRUE)</f>
        <v>0.9702782287013024</v>
      </c>
    </row>
    <row r="225">
      <c r="A225" s="41">
        <f>A224+$B$26</f>
        <v>3.800000000000003</v>
      </c>
      <c r="B225" s="51">
        <f>$D$29*_xlfn.NORM.DIST(A225,$B$29,$C$29,TRUE)+$D$30*_xlfn.NORM.DIST(A225,$B$30,$C$30,TRUE)</f>
        <v>0.9711379605129395</v>
      </c>
    </row>
    <row r="226">
      <c r="A226" s="41">
        <f>A225+$B$26</f>
        <v>3.820000000000003</v>
      </c>
      <c r="B226" s="51">
        <f>$D$29*_xlfn.NORM.DIST(A226,$B$29,$C$29,TRUE)+$D$30*_xlfn.NORM.DIST(A226,$B$30,$C$30,TRUE)</f>
        <v>0.9719857952488625</v>
      </c>
    </row>
    <row r="227">
      <c r="A227" s="41">
        <f>A226+$B$26</f>
        <v>3.840000000000003</v>
      </c>
      <c r="B227" s="51">
        <f>$D$29*_xlfn.NORM.DIST(A227,$B$29,$C$29,TRUE)+$D$30*_xlfn.NORM.DIST(A227,$B$30,$C$30,TRUE)</f>
        <v>0.9728213751688242</v>
      </c>
    </row>
    <row r="228">
      <c r="A228" s="41">
        <f>A227+$B$26</f>
        <v>3.860000000000003</v>
      </c>
      <c r="B228" s="51">
        <f>$D$29*_xlfn.NORM.DIST(A228,$B$29,$C$29,TRUE)+$D$30*_xlfn.NORM.DIST(A228,$B$30,$C$30,TRUE)</f>
        <v>0.9736443629057083</v>
      </c>
    </row>
    <row r="229">
      <c r="A229" s="41">
        <f>A228+$B$26</f>
        <v>3.880000000000003</v>
      </c>
      <c r="B229" s="51">
        <f>$D$29*_xlfn.NORM.DIST(A229,$B$29,$C$29,TRUE)+$D$30*_xlfn.NORM.DIST(A229,$B$30,$C$30,TRUE)</f>
        <v>0.9744544417924498</v>
      </c>
    </row>
    <row r="230">
      <c r="A230" s="41">
        <f>A229+$B$26</f>
        <v>3.900000000000003</v>
      </c>
      <c r="B230" s="51">
        <f>$D$29*_xlfn.NORM.DIST(A230,$B$29,$C$29,TRUE)+$D$30*_xlfn.NORM.DIST(A230,$B$30,$C$30,TRUE)</f>
        <v>0.9752513161326938</v>
      </c>
    </row>
    <row r="231">
      <c r="A231" s="41">
        <f>A230+$B$26</f>
        <v>3.920000000000003</v>
      </c>
      <c r="B231" s="51">
        <f>$D$29*_xlfn.NORM.DIST(A231,$B$29,$C$29,TRUE)+$D$30*_xlfn.NORM.DIST(A231,$B$30,$C$30,TRUE)</f>
        <v>0.976034711415223</v>
      </c>
    </row>
    <row r="232">
      <c r="A232" s="41">
        <f>A231+$B$26</f>
        <v>3.940000000000003</v>
      </c>
      <c r="B232" s="51">
        <f>$D$29*_xlfn.NORM.DIST(A232,$B$29,$C$29,TRUE)+$D$30*_xlfn.NORM.DIST(A232,$B$30,$C$30,TRUE)</f>
        <v>0.976804374472387</v>
      </c>
    </row>
    <row r="233">
      <c r="A233" s="41">
        <f>A232+$B$26</f>
        <v>3.960000000000003</v>
      </c>
      <c r="B233" s="51">
        <f>$D$29*_xlfn.NORM.DIST(A233,$B$29,$C$29,TRUE)+$D$30*_xlfn.NORM.DIST(A233,$B$30,$C$30,TRUE)</f>
        <v>0.9775600735829744</v>
      </c>
    </row>
    <row r="234">
      <c r="A234" s="41">
        <f>A233+$B$26</f>
        <v>3.980000000000003</v>
      </c>
      <c r="B234" s="51">
        <f>$D$29*_xlfn.NORM.DIST(A234,$B$29,$C$29,TRUE)+$D$30*_xlfn.NORM.DIST(A234,$B$30,$C$30,TRUE)</f>
        <v>0.9783015985201629</v>
      </c>
    </row>
    <row r="235">
      <c r="A235" s="41">
        <f>A234+$B$26</f>
        <v>4.000000000000003</v>
      </c>
      <c r="B235" s="51">
        <f>$D$29*_xlfn.NORM.DIST(A235,$B$29,$C$29,TRUE)+$D$30*_xlfn.NORM.DIST(A235,$B$30,$C$30,TRUE)</f>
        <v>0.9790287605453825</v>
      </c>
    </row>
    <row r="236">
      <c r="A236" s="41">
        <f>A235+$B$26</f>
        <v>4.020000000000002</v>
      </c>
      <c r="B236" s="51">
        <f>$D$29*_xlfn.NORM.DIST(A236,$B$29,$C$29,TRUE)+$D$30*_xlfn.NORM.DIST(A236,$B$30,$C$30,TRUE)</f>
        <v>0.9797413923491044</v>
      </c>
    </row>
    <row r="237">
      <c r="A237" s="41">
        <f>A236+$B$26</f>
        <v>4.040000000000002</v>
      </c>
      <c r="B237" s="51">
        <f>$D$29*_xlfn.NORM.DIST(A237,$B$29,$C$29,TRUE)+$D$30*_xlfn.NORM.DIST(A237,$B$30,$C$30,TRUE)</f>
        <v>0.9804393479397528</v>
      </c>
    </row>
    <row r="238">
      <c r="A238" s="41">
        <f>A237+$B$26</f>
        <v>4.060000000000001</v>
      </c>
      <c r="B238" s="51">
        <f>$D$29*_xlfn.NORM.DIST(A238,$B$29,$C$29,TRUE)+$D$30*_xlfn.NORM.DIST(A238,$B$30,$C$30,TRUE)</f>
        <v>0.9811225024821021</v>
      </c>
    </row>
    <row r="239">
      <c r="A239" s="41">
        <f>A238+$B$26</f>
        <v>4.080000000000001</v>
      </c>
      <c r="B239" s="51">
        <f>$D$29*_xlfn.NORM.DIST(A239,$B$29,$C$29,TRUE)+$D$30*_xlfn.NORM.DIST(A239,$B$30,$C$30,TRUE)</f>
        <v>0.9817907520866852</v>
      </c>
    </row>
    <row r="240">
      <c r="A240" s="41">
        <f>A239+$B$26</f>
        <v>4.1000000000000005</v>
      </c>
      <c r="B240" s="51">
        <f>$D$29*_xlfn.NORM.DIST(A240,$B$29,$C$29,TRUE)+$D$30*_xlfn.NORM.DIST(A240,$B$30,$C$30,TRUE)</f>
        <v>0.9824440135518855</v>
      </c>
    </row>
    <row r="241">
      <c r="A241" s="41">
        <f>A240+$B$26</f>
        <v>4.12</v>
      </c>
      <c r="B241" s="51">
        <f>$D$29*_xlfn.NORM.DIST(A241,$B$29,$C$29,TRUE)+$D$30*_xlfn.NORM.DIST(A241,$B$30,$C$30,TRUE)</f>
        <v>0.9830822240605288</v>
      </c>
    </row>
    <row r="242">
      <c r="A242" s="41">
        <f>A241+$B$26</f>
        <v>4.14</v>
      </c>
      <c r="B242" s="51">
        <f>$D$29*_xlfn.NORM.DIST(A242,$B$29,$C$29,TRUE)+$D$30*_xlfn.NORM.DIST(A242,$B$30,$C$30,TRUE)</f>
        <v>0.9837053408329167</v>
      </c>
    </row>
    <row r="243">
      <c r="A243" s="41">
        <f>A242+$B$26</f>
        <v>4.159999999999999</v>
      </c>
      <c r="B243" s="51">
        <f>$D$29*_xlfn.NORM.DIST(A243,$B$29,$C$29,TRUE)+$D$30*_xlfn.NORM.DIST(A243,$B$30,$C$30,TRUE)</f>
        <v>0.9843133407383643</v>
      </c>
    </row>
    <row r="244">
      <c r="A244" s="41">
        <f>A243+$B$26</f>
        <v>4.179999999999999</v>
      </c>
      <c r="B244" s="51">
        <f>$D$29*_xlfn.NORM.DIST(A244,$B$29,$C$29,TRUE)+$D$30*_xlfn.NORM.DIST(A244,$B$30,$C$30,TRUE)</f>
        <v>0.9849062198674087</v>
      </c>
    </row>
    <row r="245">
      <c r="A245" s="41">
        <f>A244+$B$26</f>
        <v>4.199999999999998</v>
      </c>
      <c r="B245" s="51">
        <f>$D$29*_xlfn.NORM.DIST(A245,$B$29,$C$29,TRUE)+$D$30*_xlfn.NORM.DIST(A245,$B$30,$C$30,TRUE)</f>
        <v>0.9854839930669503</v>
      </c>
    </row>
    <row r="246">
      <c r="A246" s="41">
        <f>A245+$B$26</f>
        <v>4.219999999999998</v>
      </c>
      <c r="B246" s="51">
        <f>$D$29*_xlfn.NORM.DIST(A246,$B$29,$C$29,TRUE)+$D$30*_xlfn.NORM.DIST(A246,$B$30,$C$30,TRUE)</f>
        <v>0.986046693440672</v>
      </c>
    </row>
    <row r="247">
      <c r="A247" s="41">
        <f>A246+$B$26</f>
        <v>4.2399999999999975</v>
      </c>
      <c r="B247" s="51">
        <f>$D$29*_xlfn.NORM.DIST(A247,$B$29,$C$29,TRUE)+$D$30*_xlfn.NORM.DIST(A247,$B$30,$C$30,TRUE)</f>
        <v>0.9865943718171484</v>
      </c>
    </row>
    <row r="248">
      <c r="A248" s="41">
        <f>A247+$B$26</f>
        <v>4.259999999999997</v>
      </c>
      <c r="B248" s="51">
        <f>$D$29*_xlfn.NORM.DIST(A248,$B$29,$C$29,TRUE)+$D$30*_xlfn.NORM.DIST(A248,$B$30,$C$30,TRUE)</f>
        <v>0.9871270961881208</v>
      </c>
    </row>
    <row r="249">
      <c r="A249" s="41">
        <f>A248+$B$26</f>
        <v>4.279999999999997</v>
      </c>
      <c r="B249" s="51">
        <f>$D$29*_xlfn.NORM.DIST(A249,$B$29,$C$29,TRUE)+$D$30*_xlfn.NORM.DIST(A249,$B$30,$C$30,TRUE)</f>
        <v>0.987644951119453</v>
      </c>
    </row>
    <row r="250">
      <c r="A250" s="41">
        <f>A249+$B$26</f>
        <v>4.299999999999996</v>
      </c>
      <c r="B250" s="51">
        <f>$D$29*_xlfn.NORM.DIST(A250,$B$29,$C$29,TRUE)+$D$30*_xlfn.NORM.DIST(A250,$B$30,$C$30,TRUE)</f>
        <v>0.9881480371373221</v>
      </c>
    </row>
    <row r="251">
      <c r="A251" s="41">
        <f>A250+$B$26</f>
        <v>4.319999999999996</v>
      </c>
      <c r="B251" s="51">
        <f>$D$29*_xlfn.NORM.DIST(A251,$B$29,$C$29,TRUE)+$D$30*_xlfn.NORM.DIST(A251,$B$30,$C$30,TRUE)</f>
        <v>0.988636470092217</v>
      </c>
    </row>
    <row r="252">
      <c r="A252" s="41">
        <f>A251+$B$26</f>
        <v>4.339999999999995</v>
      </c>
      <c r="B252" s="51">
        <f>$D$29*_xlfn.NORM.DIST(A252,$B$29,$C$29,TRUE)+$D$30*_xlfn.NORM.DIST(A252,$B$30,$C$30,TRUE)</f>
        <v>0.9891103805033302</v>
      </c>
    </row>
    <row r="253">
      <c r="A253" s="41">
        <f>A252+$B$26</f>
        <v>4.359999999999995</v>
      </c>
      <c r="B253" s="51">
        <f>$D$29*_xlfn.NORM.DIST(A253,$B$29,$C$29,TRUE)+$D$30*_xlfn.NORM.DIST(A253,$B$30,$C$30,TRUE)</f>
        <v>0.9895699128859237</v>
      </c>
    </row>
    <row r="254">
      <c r="A254" s="41">
        <f>A253+$B$26</f>
        <v>4.379999999999995</v>
      </c>
      <c r="B254" s="51">
        <f>$D$29*_xlfn.NORM.DIST(A254,$B$29,$C$29,TRUE)+$D$30*_xlfn.NORM.DIST(A254,$B$30,$C$30,TRUE)</f>
        <v>0.990015225064241</v>
      </c>
    </row>
    <row r="255">
      <c r="A255" s="41">
        <f>A254+$B$26</f>
        <v>4.399999999999994</v>
      </c>
      <c r="B255" s="51">
        <f>$D$29*_xlfn.NORM.DIST(A255,$B$29,$C$29,TRUE)+$D$30*_xlfn.NORM.DIST(A255,$B$30,$C$30,TRUE)</f>
        <v>0.9904464874725134</v>
      </c>
    </row>
    <row r="256">
      <c r="A256" s="41">
        <f>A255+$B$26</f>
        <v>4.419999999999994</v>
      </c>
      <c r="B256" s="51">
        <f>$D$29*_xlfn.NORM.DIST(A256,$B$29,$C$29,TRUE)+$D$30*_xlfn.NORM.DIST(A256,$B$30,$C$30,TRUE)</f>
        <v>0.9908638824465714</v>
      </c>
    </row>
    <row r="257">
      <c r="A257" s="41">
        <f>A256+$B$26</f>
        <v>4.439999999999993</v>
      </c>
      <c r="B257" s="51">
        <f>$D$29*_xlfn.NORM.DIST(A257,$B$29,$C$29,TRUE)+$D$30*_xlfn.NORM.DIST(A257,$B$30,$C$30,TRUE)</f>
        <v>0.9912676035085364</v>
      </c>
    </row>
    <row r="258">
      <c r="A258" s="41">
        <f>A257+$B$26</f>
        <v>4.459999999999993</v>
      </c>
      <c r="B258" s="51">
        <f>$D$29*_xlfn.NORM.DIST(A258,$B$29,$C$29,TRUE)+$D$30*_xlfn.NORM.DIST(A258,$B$30,$C$30,TRUE)</f>
        <v>0.9916578546470086</v>
      </c>
    </row>
    <row r="259">
      <c r="A259" s="41">
        <f>A258+$B$26</f>
        <v>4.479999999999992</v>
      </c>
      <c r="B259" s="51">
        <f>$D$29*_xlfn.NORM.DIST(A259,$B$29,$C$29,TRUE)+$D$30*_xlfn.NORM.DIST(A259,$B$30,$C$30,TRUE)</f>
        <v>0.9920348495951091</v>
      </c>
    </row>
    <row r="260">
      <c r="A260" s="41">
        <f>A259+$B$26</f>
        <v>4.499999999999992</v>
      </c>
      <c r="B260" s="51">
        <f>$D$29*_xlfn.NORM.DIST(A260,$B$29,$C$29,TRUE)+$D$30*_xlfn.NORM.DIST(A260,$B$30,$C$30,TRUE)</f>
        <v>0.992398811108665</v>
      </c>
    </row>
    <row r="261">
      <c r="A261" s="41">
        <f>A260+$B$26</f>
        <v>4.519999999999992</v>
      </c>
      <c r="B261" s="51">
        <f>$D$29*_xlfn.NORM.DIST(A261,$B$29,$C$29,TRUE)+$D$30*_xlfn.NORM.DIST(A261,$B$30,$C$30,TRUE)</f>
        <v>0.992749970246748</v>
      </c>
    </row>
    <row r="262">
      <c r="A262" s="41">
        <f>A261+$B$26</f>
        <v>4.539999999999991</v>
      </c>
      <c r="B262" s="51">
        <f>$D$29*_xlfn.NORM.DIST(A262,$B$29,$C$29,TRUE)+$D$30*_xlfn.NORM.DIST(A262,$B$30,$C$30,TRUE)</f>
        <v>0.9930885656566947</v>
      </c>
    </row>
    <row r="263">
      <c r="A263" s="41">
        <f>A262+$B$26</f>
        <v>4.559999999999991</v>
      </c>
      <c r="B263" s="51">
        <f>$D$29*_xlfn.NORM.DIST(A263,$B$29,$C$29,TRUE)+$D$30*_xlfn.NORM.DIST(A263,$B$30,$C$30,TRUE)</f>
        <v>0.9934148428656455</v>
      </c>
    </row>
    <row r="264">
      <c r="A264" s="41">
        <f>A263+$B$26</f>
        <v>4.57999999999999</v>
      </c>
      <c r="B264" s="51">
        <f>$D$29*_xlfn.NORM.DIST(A264,$B$29,$C$29,TRUE)+$D$30*_xlfn.NORM.DIST(A264,$B$30,$C$30,TRUE)</f>
        <v>0.9937290535805449</v>
      </c>
    </row>
    <row r="265">
      <c r="A265" s="41">
        <f>A264+$B$26</f>
        <v>4.59999999999999</v>
      </c>
      <c r="B265" s="51">
        <f>$D$29*_xlfn.NORM.DIST(A265,$B$29,$C$29,TRUE)+$D$30*_xlfn.NORM.DIST(A265,$B$30,$C$30,TRUE)</f>
        <v>0.9940314549984431</v>
      </c>
    </row>
    <row r="266">
      <c r="A266" s="41">
        <f>A265+$B$26</f>
        <v>4.6199999999999894</v>
      </c>
      <c r="B266" s="51">
        <f>$D$29*_xlfn.NORM.DIST(A266,$B$29,$C$29,TRUE)+$D$30*_xlfn.NORM.DIST(A266,$B$30,$C$30,TRUE)</f>
        <v>0.9943223091288371</v>
      </c>
    </row>
    <row r="267">
      <c r="A267" s="41">
        <f>A266+$B$26</f>
        <v>4.639999999999989</v>
      </c>
      <c r="B267" s="51">
        <f>$D$29*_xlfn.NORM.DIST(A267,$B$29,$C$29,TRUE)+$D$30*_xlfn.NORM.DIST(A267,$B$30,$C$30,TRUE)</f>
        <v>0.9946018821296767</v>
      </c>
    </row>
    <row r="268">
      <c r="A268" s="41">
        <f>A267+$B$26</f>
        <v>4.659999999999989</v>
      </c>
      <c r="B268" s="51">
        <f>$D$29*_xlfn.NORM.DIST(A268,$B$29,$C$29,TRUE)+$D$30*_xlfn.NORM.DIST(A268,$B$30,$C$30,TRUE)</f>
        <v>0.9948704436585557</v>
      </c>
    </row>
    <row r="269">
      <c r="A269" s="41">
        <f>A268+$B$26</f>
        <v>4.679999999999988</v>
      </c>
      <c r="B269" s="51">
        <f>$D$29*_xlfn.NORM.DIST(A269,$B$29,$C$29,TRUE)+$D$30*_xlfn.NORM.DIST(A269,$B$30,$C$30,TRUE)</f>
        <v>0.9951282662404868</v>
      </c>
    </row>
    <row r="270">
      <c r="A270" s="41">
        <f>A269+$B$26</f>
        <v>4.699999999999988</v>
      </c>
      <c r="B270" s="51">
        <f>$D$29*_xlfn.NORM.DIST(A270,$B$29,$C$29,TRUE)+$D$30*_xlfn.NORM.DIST(A270,$B$30,$C$30,TRUE)</f>
        <v>0.9953756246535516</v>
      </c>
    </row>
    <row r="271">
      <c r="A271" s="41">
        <f>A270+$B$26</f>
        <v>4.719999999999987</v>
      </c>
      <c r="B271" s="51">
        <f>$D$29*_xlfn.NORM.DIST(A271,$B$29,$C$29,TRUE)+$D$30*_xlfn.NORM.DIST(A271,$B$30,$C$30,TRUE)</f>
        <v>0.9956127953335936</v>
      </c>
    </row>
    <row r="272">
      <c r="A272" s="41">
        <f>A271+$B$26</f>
        <v>4.739999999999987</v>
      </c>
      <c r="B272" s="51">
        <f>$D$29*_xlfn.NORM.DIST(A272,$B$29,$C$29,TRUE)+$D$30*_xlfn.NORM.DIST(A272,$B$30,$C$30,TRUE)</f>
        <v>0.9958400557990117</v>
      </c>
    </row>
    <row r="273">
      <c r="A273" s="41">
        <f>A272+$B$26</f>
        <v>4.7599999999999865</v>
      </c>
      <c r="B273" s="51">
        <f>$D$29*_xlfn.NORM.DIST(A273,$B$29,$C$29,TRUE)+$D$30*_xlfn.NORM.DIST(A273,$B$30,$C$30,TRUE)</f>
        <v>0.996057684096589</v>
      </c>
    </row>
    <row r="274">
      <c r="A274" s="41">
        <f>A273+$B$26</f>
        <v>4.779999999999986</v>
      </c>
      <c r="B274" s="51">
        <f>$D$29*_xlfn.NORM.DIST(A274,$B$29,$C$29,TRUE)+$D$30*_xlfn.NORM.DIST(A274,$B$30,$C$30,TRUE)</f>
        <v>0.9962659582691821</v>
      </c>
    </row>
    <row r="275">
      <c r="A275" s="41">
        <f>A274+$B$26</f>
        <v>4.799999999999986</v>
      </c>
      <c r="B275" s="51">
        <f>$D$29*_xlfn.NORM.DIST(A275,$B$29,$C$29,TRUE)+$D$30*_xlfn.NORM.DIST(A275,$B$30,$C$30,TRUE)</f>
        <v>0.9964651558459751</v>
      </c>
    </row>
    <row r="276">
      <c r="A276" s="41">
        <f>A275+$B$26</f>
        <v>4.819999999999985</v>
      </c>
      <c r="B276" s="51">
        <f>$D$29*_xlfn.NORM.DIST(A276,$B$29,$C$29,TRUE)+$D$30*_xlfn.NORM.DIST(A276,$B$30,$C$30,TRUE)</f>
        <v>0.9966555533558961</v>
      </c>
    </row>
    <row r="277">
      <c r="A277" s="41">
        <f>A276+$B$26</f>
        <v>4.839999999999985</v>
      </c>
      <c r="B277" s="51">
        <f>$D$29*_xlfn.NORM.DIST(A277,$B$29,$C$29,TRUE)+$D$30*_xlfn.NORM.DIST(A277,$B$30,$C$30,TRUE)</f>
        <v>0.9968374258646787</v>
      </c>
    </row>
    <row r="278">
      <c r="A278" s="41">
        <f>A277+$B$26</f>
        <v>4.859999999999984</v>
      </c>
      <c r="B278" s="51">
        <f>$D$29*_xlfn.NORM.DIST(A278,$B$29,$C$29,TRUE)+$D$30*_xlfn.NORM.DIST(A278,$B$30,$C$30,TRUE)</f>
        <v>0.9970110465359457</v>
      </c>
    </row>
    <row r="279">
      <c r="A279" s="41">
        <f>A278+$B$26</f>
        <v>4.879999999999984</v>
      </c>
      <c r="B279" s="51">
        <f>$D$29*_xlfn.NORM.DIST(A279,$B$29,$C$29,TRUE)+$D$30*_xlfn.NORM.DIST(A279,$B$30,$C$30,TRUE)</f>
        <v>0.9971766862165865</v>
      </c>
    </row>
    <row r="280">
      <c r="A280" s="41">
        <f>A279+$B$26</f>
        <v>4.8999999999999835</v>
      </c>
      <c r="B280" s="51">
        <f>$D$29*_xlfn.NORM.DIST(A280,$B$29,$C$29,TRUE)+$D$30*_xlfn.NORM.DIST(A280,$B$30,$C$30,TRUE)</f>
        <v>0.9973346130465994</v>
      </c>
    </row>
    <row r="281">
      <c r="A281" s="41">
        <f>A280+$B$26</f>
        <v>4.919999999999983</v>
      </c>
      <c r="B281" s="51">
        <f>$D$29*_xlfn.NORM.DIST(A281,$B$29,$C$29,TRUE)+$D$30*_xlfn.NORM.DIST(A281,$B$30,$C$30,TRUE)</f>
        <v>0.9974850920934724</v>
      </c>
    </row>
    <row r="282">
      <c r="A282" s="41">
        <f>A281+$B$26</f>
        <v>4.939999999999983</v>
      </c>
      <c r="B282" s="51">
        <f>$D$29*_xlfn.NORM.DIST(A282,$B$29,$C$29,TRUE)+$D$30*_xlfn.NORM.DIST(A282,$B$30,$C$30,TRUE)</f>
        <v>0.9976283850110816</v>
      </c>
    </row>
    <row r="283">
      <c r="A283" s="41">
        <f>A282+$B$26</f>
        <v>4.959999999999982</v>
      </c>
      <c r="B283" s="51">
        <f>$D$29*_xlfn.NORM.DIST(A283,$B$29,$C$29,TRUE)+$D$30*_xlfn.NORM.DIST(A283,$B$30,$C$30,TRUE)</f>
        <v>0.9977647497230008</v>
      </c>
    </row>
    <row r="284">
      <c r="A284" s="41">
        <f>A283+$B$26</f>
        <v>4.979999999999982</v>
      </c>
      <c r="B284" s="51">
        <f>$D$29*_xlfn.NORM.DIST(A284,$B$29,$C$29,TRUE)+$D$30*_xlfn.NORM.DIST(A284,$B$30,$C$30,TRUE)</f>
        <v>0.9978944401300265</v>
      </c>
    </row>
    <row r="285">
      <c r="A285" s="41">
        <f>A284+$B$26</f>
        <v>4.999999999999981</v>
      </c>
      <c r="B285" s="51">
        <f>$D$29*_xlfn.NORM.DIST(A285,$B$29,$C$29,TRUE)+$D$30*_xlfn.NORM.DIST(A285,$B$30,$C$30,TRUE)</f>
        <v>0.998017705841649</v>
      </c>
    </row>
    <row r="286">
      <c r="A286" s="41">
        <f>A285+$B$26</f>
        <v>5.019999999999981</v>
      </c>
      <c r="B286" s="51">
        <f>$D$29*_xlfn.NORM.DIST(A286,$B$29,$C$29,TRUE)+$D$30*_xlfn.NORM.DIST(A286,$B$30,$C$30,TRUE)</f>
        <v>0.9981347919311218</v>
      </c>
    </row>
    <row r="287">
      <c r="A287" s="41">
        <f>A286+$B$26</f>
        <v>5.0399999999999805</v>
      </c>
      <c r="B287" s="51">
        <f>$D$29*_xlfn.NORM.DIST(A287,$B$29,$C$29,TRUE)+$D$30*_xlfn.NORM.DIST(A287,$B$30,$C$30,TRUE)</f>
        <v>0.9982459387137138</v>
      </c>
    </row>
    <row r="288">
      <c r="A288" s="41">
        <f>A287+$B$26</f>
        <v>5.05999999999998</v>
      </c>
      <c r="B288" s="51">
        <f>$D$29*_xlfn.NORM.DIST(A288,$B$29,$C$29,TRUE)+$D$30*_xlfn.NORM.DIST(A288,$B$30,$C$30,TRUE)</f>
        <v>0.9983513815476639</v>
      </c>
    </row>
    <row r="289">
      <c r="A289" s="41">
        <f>A288+$B$26</f>
        <v>5.07999999999998</v>
      </c>
      <c r="B289" s="51">
        <f>$D$29*_xlfn.NORM.DIST(A289,$B$29,$C$29,TRUE)+$D$30*_xlfn.NORM.DIST(A289,$B$30,$C$30,TRUE)</f>
        <v>0.9984513506572995</v>
      </c>
    </row>
    <row r="290">
      <c r="A290" s="41">
        <f>A289+$B$26</f>
        <v>5.099999999999979</v>
      </c>
      <c r="B290" s="51">
        <f>$D$29*_xlfn.NORM.DIST(A290,$B$29,$C$29,TRUE)+$D$30*_xlfn.NORM.DIST(A290,$B$30,$C$30,TRUE)</f>
        <v>0.998546070977728</v>
      </c>
    </row>
    <row r="291">
      <c r="A291" s="41">
        <f>A290+$B$26</f>
        <v>5.119999999999979</v>
      </c>
      <c r="B291" s="51">
        <f>$D$29*_xlfn.NORM.DIST(A291,$B$29,$C$29,TRUE)+$D$30*_xlfn.NORM.DIST(A291,$B$30,$C$30,TRUE)</f>
        <v>0.9986357620204569</v>
      </c>
    </row>
    <row r="292">
      <c r="A292" s="41">
        <f>A291+$B$26</f>
        <v>5.139999999999978</v>
      </c>
      <c r="B292" s="51">
        <f>$D$29*_xlfn.NORM.DIST(A292,$B$29,$C$29,TRUE)+$D$30*_xlfn.NORM.DIST(A292,$B$30,$C$30,TRUE)</f>
        <v>0.9987206377592635</v>
      </c>
    </row>
    <row r="293">
      <c r="A293" s="41">
        <f>A292+$B$26</f>
        <v>5.159999999999978</v>
      </c>
      <c r="B293" s="51">
        <f>$D$29*_xlfn.NORM.DIST(A293,$B$29,$C$29,TRUE)+$D$30*_xlfn.NORM.DIST(A293,$B$30,$C$30,TRUE)</f>
        <v>0.9988009065355877</v>
      </c>
    </row>
    <row r="294">
      <c r="A294" s="41">
        <f>A293+$B$26</f>
        <v>5.1799999999999775</v>
      </c>
      <c r="B294" s="51">
        <f>$D$29*_xlfn.NORM.DIST(A294,$B$29,$C$29,TRUE)+$D$30*_xlfn.NORM.DIST(A294,$B$30,$C$30,TRUE)</f>
        <v>0.9988767709826968</v>
      </c>
    </row>
    <row r="295">
      <c r="A295" s="41">
        <f>A294+$B$26</f>
        <v>5.199999999999977</v>
      </c>
      <c r="B295" s="51">
        <f>$D$29*_xlfn.NORM.DIST(A295,$B$29,$C$29,TRUE)+$D$30*_xlfn.NORM.DIST(A295,$B$30,$C$30,TRUE)</f>
        <v>0.9989484279678367</v>
      </c>
    </row>
    <row r="296">
      <c r="A296" s="41">
        <f>A295+$B$26</f>
        <v>5.219999999999977</v>
      </c>
      <c r="B296" s="51">
        <f>$D$29*_xlfn.NORM.DIST(A296,$B$29,$C$29,TRUE)+$D$30*_xlfn.NORM.DIST(A296,$B$30,$C$30,TRUE)</f>
        <v>0.9990160685515668</v>
      </c>
    </row>
    <row r="297">
      <c r="A297" s="41">
        <f>A296+$B$26</f>
        <v>5.239999999999976</v>
      </c>
      <c r="B297" s="51">
        <f>$D$29*_xlfn.NORM.DIST(A297,$B$29,$C$29,TRUE)+$D$30*_xlfn.NORM.DIST(A297,$B$30,$C$30,TRUE)</f>
        <v>0.9990798779634517</v>
      </c>
    </row>
    <row r="298">
      <c r="A298" s="41">
        <f>A297+$B$26</f>
        <v>5.259999999999976</v>
      </c>
      <c r="B298" s="51">
        <f>$D$29*_xlfn.NORM.DIST(A298,$B$29,$C$29,TRUE)+$D$30*_xlfn.NORM.DIST(A298,$B$30,$C$30,TRUE)</f>
        <v>0.9991400355932734</v>
      </c>
    </row>
    <row r="299">
      <c r="A299" s="41">
        <f>A298+$B$26</f>
        <v>5.279999999999975</v>
      </c>
      <c r="B299" s="51">
        <f>$D$29*_xlfn.NORM.DIST(A299,$B$29,$C$29,TRUE)+$D$30*_xlfn.NORM.DIST(A299,$B$30,$C$30,TRUE)</f>
        <v>0.9991967149969152</v>
      </c>
    </row>
    <row r="300">
      <c r="A300" s="41">
        <f>A299+$B$26</f>
        <v>5.299999999999975</v>
      </c>
      <c r="B300" s="51">
        <f>$D$29*_xlfn.NORM.DIST(A300,$B$29,$C$29,TRUE)+$D$30*_xlfn.NORM.DIST(A300,$B$30,$C$30,TRUE)</f>
        <v>0.9992500839160662</v>
      </c>
    </row>
    <row r="301">
      <c r="A301" s="41">
        <f>A300+$B$26</f>
        <v>5.3199999999999745</v>
      </c>
      <c r="B301" s="51">
        <f>$D$29*_xlfn.NORM.DIST(A301,$B$29,$C$29,TRUE)+$D$30*_xlfn.NORM.DIST(A301,$B$30,$C$30,TRUE)</f>
        <v>0.9993003043108888</v>
      </c>
    </row>
    <row r="302">
      <c r="A302" s="41">
        <f>A301+$B$26</f>
        <v>5.339999999999974</v>
      </c>
      <c r="B302" s="51">
        <f>$D$29*_xlfn.NORM.DIST(A302,$B$29,$C$29,TRUE)+$D$30*_xlfn.NORM.DIST(A302,$B$30,$C$30,TRUE)</f>
        <v>0.9993475324048005</v>
      </c>
    </row>
    <row r="303">
      <c r="A303" s="41">
        <f>A302+$B$26</f>
        <v>5.359999999999974</v>
      </c>
      <c r="B303" s="51">
        <f>$D$29*_xlfn.NORM.DIST(A303,$B$29,$C$29,TRUE)+$D$30*_xlfn.NORM.DIST(A303,$B$30,$C$30,TRUE)</f>
        <v>0.9993919187405205</v>
      </c>
    </row>
    <row r="304">
      <c r="A304" s="41">
        <f>A303+$B$26</f>
        <v>5.379999999999973</v>
      </c>
      <c r="B304" s="51">
        <f>$D$29*_xlfn.NORM.DIST(A304,$B$29,$C$29,TRUE)+$D$30*_xlfn.NORM.DIST(A304,$B$30,$C$30,TRUE)</f>
        <v>0.999433608246546</v>
      </c>
    </row>
    <row r="305">
      <c r="A305" s="41">
        <f>A304+$B$26</f>
        <v>5.399999999999973</v>
      </c>
      <c r="B305" s="51">
        <f>$D$29*_xlfn.NORM.DIST(A305,$B$29,$C$29,TRUE)+$D$30*_xlfn.NORM.DIST(A305,$B$30,$C$30,TRUE)</f>
        <v>0.9994727403132296</v>
      </c>
    </row>
    <row r="306">
      <c r="A306" s="41">
        <f>A305+$B$26</f>
        <v>5.419999999999972</v>
      </c>
      <c r="B306" s="51">
        <f>$D$29*_xlfn.NORM.DIST(A306,$B$29,$C$29,TRUE)+$D$30*_xlfn.NORM.DIST(A306,$B$30,$C$30,TRUE)</f>
        <v>0.9995094488776505</v>
      </c>
    </row>
    <row r="307">
      <c r="A307" s="41">
        <f>A306+$B$26</f>
        <v>5.439999999999972</v>
      </c>
      <c r="B307" s="51">
        <f>$D$29*_xlfn.NORM.DIST(A307,$B$29,$C$29,TRUE)+$D$30*_xlfn.NORM.DIST(A307,$B$30,$C$30,TRUE)</f>
        <v>0.9995438625164828</v>
      </c>
    </row>
    <row r="308">
      <c r="A308" s="41">
        <f>A307+$B$26</f>
        <v>5.4599999999999715</v>
      </c>
      <c r="B308" s="51">
        <f>$D$29*_xlfn.NORM.DIST(A308,$B$29,$C$29,TRUE)+$D$30*_xlfn.NORM.DIST(A308,$B$30,$C$30,TRUE)</f>
        <v>0.9995761045460893</v>
      </c>
    </row>
    <row r="309">
      <c r="A309" s="41">
        <f>A308+$B$26</f>
        <v>5.479999999999971</v>
      </c>
      <c r="B309" s="51">
        <f>$D$29*_xlfn.NORM.DIST(A309,$B$29,$C$29,TRUE)+$D$30*_xlfn.NORM.DIST(A309,$B$30,$C$30,TRUE)</f>
        <v>0.9996062931290874</v>
      </c>
    </row>
    <row r="310">
      <c r="A310" s="41">
        <f>A309+$B$26</f>
        <v>5.499999999999971</v>
      </c>
      <c r="B310" s="51">
        <f>$D$29*_xlfn.NORM.DIST(A310,$B$29,$C$29,TRUE)+$D$30*_xlfn.NORM.DIST(A310,$B$30,$C$30,TRUE)</f>
        <v>0.9996345413866589</v>
      </c>
    </row>
    <row r="311">
      <c r="A311" s="41">
        <f>A310+$B$26</f>
        <v>5.51999999999997</v>
      </c>
      <c r="B311" s="51">
        <f>$D$29*_xlfn.NORM.DIST(A311,$B$29,$C$29,TRUE)+$D$30*_xlfn.NORM.DIST(A311,$B$30,$C$30,TRUE)</f>
        <v>0.999660957515899</v>
      </c>
    </row>
    <row r="312">
      <c r="A312" s="41">
        <f>A311+$B$26</f>
        <v>5.53999999999997</v>
      </c>
      <c r="B312" s="51">
        <f>$D$29*_xlfn.NORM.DIST(A312,$B$29,$C$29,TRUE)+$D$30*_xlfn.NORM.DIST(A312,$B$30,$C$30,TRUE)</f>
        <v>0.9996856449115306</v>
      </c>
    </row>
    <row r="313">
      <c r="A313" s="41">
        <f>A312+$B$26</f>
        <v>5.559999999999969</v>
      </c>
      <c r="B313" s="51">
        <f>$D$29*_xlfn.NORM.DIST(A313,$B$29,$C$29,TRUE)+$D$30*_xlfn.NORM.DIST(A313,$B$30,$C$30,TRUE)</f>
        <v>0.9997087022913296</v>
      </c>
    </row>
    <row r="314">
      <c r="A314" s="41">
        <f>A313+$B$26</f>
        <v>5.579999999999969</v>
      </c>
      <c r="B314" s="51">
        <f>$D$29*_xlfn.NORM.DIST(A314,$B$29,$C$29,TRUE)+$D$30*_xlfn.NORM.DIST(A314,$B$30,$C$30,TRUE)</f>
        <v>0.9997302238246457</v>
      </c>
    </row>
    <row r="315">
      <c r="A315" s="41">
        <f>A314+$B$26</f>
        <v>5.599999999999969</v>
      </c>
      <c r="B315" s="51">
        <f>$D$29*_xlfn.NORM.DIST(A315,$B$29,$C$29,TRUE)+$D$30*_xlfn.NORM.DIST(A315,$B$30,$C$30,TRUE)</f>
        <v>0.9997502992634241</v>
      </c>
    </row>
    <row r="316">
      <c r="A316" s="41">
        <f>A315+$B$26</f>
        <v>5.619999999999968</v>
      </c>
      <c r="B316" s="51">
        <f>$D$29*_xlfn.NORM.DIST(A316,$B$29,$C$29,TRUE)+$D$30*_xlfn.NORM.DIST(A316,$B$30,$C$30,TRUE)</f>
        <v>0.9997690140751665</v>
      </c>
    </row>
    <row r="317">
      <c r="A317" s="41">
        <f>A316+$B$26</f>
        <v>5.639999999999968</v>
      </c>
      <c r="B317" s="51">
        <f>$D$29*_xlfn.NORM.DIST(A317,$B$29,$C$29,TRUE)+$D$30*_xlfn.NORM.DIST(A317,$B$30,$C$30,TRUE)</f>
        <v>0.9997864495773038</v>
      </c>
    </row>
    <row r="318">
      <c r="A318" s="41">
        <f>A317+$B$26</f>
        <v>5.659999999999967</v>
      </c>
      <c r="B318" s="51">
        <f>$D$29*_xlfn.NORM.DIST(A318,$B$29,$C$29,TRUE)+$D$30*_xlfn.NORM.DIST(A318,$B$30,$C$30,TRUE)</f>
        <v>0.999802683072476</v>
      </c>
    </row>
    <row r="319">
      <c r="A319" s="41">
        <f>A318+$B$26</f>
        <v>5.679999999999967</v>
      </c>
      <c r="B319" s="51">
        <f>$D$29*_xlfn.NORM.DIST(A319,$B$29,$C$29,TRUE)+$D$30*_xlfn.NORM.DIST(A319,$B$30,$C$30,TRUE)</f>
        <v>0.9998177879842522</v>
      </c>
    </row>
    <row r="320">
      <c r="A320" s="41">
        <f>A319+$B$26</f>
        <v>5.699999999999966</v>
      </c>
      <c r="B320" s="51">
        <f>$D$29*_xlfn.NORM.DIST(A320,$B$29,$C$29,TRUE)+$D$30*_xlfn.NORM.DIST(A320,$B$30,$C$30,TRUE)</f>
        <v>0.9998318339928502</v>
      </c>
    </row>
    <row r="321">
      <c r="A321" s="41">
        <f>A320+$B$26</f>
        <v>5.719999999999966</v>
      </c>
      <c r="B321" s="51">
        <f>$D$29*_xlfn.NORM.DIST(A321,$B$29,$C$29,TRUE)+$D$30*_xlfn.NORM.DIST(A321,$B$30,$C$30,TRUE)</f>
        <v>0.9998448871704475</v>
      </c>
    </row>
    <row r="322">
      <c r="A322" s="41">
        <f>A321+$B$26</f>
        <v>5.739999999999966</v>
      </c>
      <c r="B322" s="51">
        <f>$D$29*_xlfn.NORM.DIST(A322,$B$29,$C$29,TRUE)+$D$30*_xlfn.NORM.DIST(A322,$B$30,$C$30,TRUE)</f>
        <v>0.999857010115703</v>
      </c>
    </row>
    <row r="323">
      <c r="A323" s="41">
        <f>A322+$B$26</f>
        <v>5.759999999999965</v>
      </c>
      <c r="B323" s="51">
        <f>$D$29*_xlfn.NORM.DIST(A323,$B$29,$C$29,TRUE)+$D$30*_xlfn.NORM.DIST(A323,$B$30,$C$30,TRUE)</f>
        <v>0.9998682620871429</v>
      </c>
    </row>
    <row r="324">
      <c r="A324" s="41">
        <f>A323+$B$26</f>
        <v>5.779999999999965</v>
      </c>
      <c r="B324" s="51">
        <f>$D$29*_xlfn.NORM.DIST(A324,$B$29,$C$29,TRUE)+$D$30*_xlfn.NORM.DIST(A324,$B$30,$C$30,TRUE)</f>
        <v>0.999878699135085</v>
      </c>
    </row>
    <row r="325">
      <c r="A325" s="41">
        <f>A324+$B$26</f>
        <v>5.799999999999964</v>
      </c>
      <c r="B325" s="51">
        <f>$D$29*_xlfn.NORM.DIST(A325,$B$29,$C$29,TRUE)+$D$30*_xlfn.NORM.DIST(A325,$B$30,$C$30,TRUE)</f>
        <v>0.9998883742318148</v>
      </c>
    </row>
    <row r="326">
      <c r="A326" s="41">
        <f>A325+$B$26</f>
        <v>5.819999999999964</v>
      </c>
      <c r="B326" s="51">
        <f>$D$29*_xlfn.NORM.DIST(A326,$B$29,$C$29,TRUE)+$D$30*_xlfn.NORM.DIST(A326,$B$30,$C$30,TRUE)</f>
        <v>0.9998973373997417</v>
      </c>
    </row>
    <row r="327">
      <c r="A327" s="41">
        <f>A326+$B$26</f>
        <v>5.839999999999963</v>
      </c>
      <c r="B327" s="51">
        <f>$D$29*_xlfn.NORM.DIST(A327,$B$29,$C$29,TRUE)+$D$30*_xlfn.NORM.DIST(A327,$B$30,$C$30,TRUE)</f>
        <v>0.9999056358373019</v>
      </c>
    </row>
    <row r="328">
      <c r="A328" s="41">
        <f>A327+$B$26</f>
        <v>5.859999999999963</v>
      </c>
      <c r="B328" s="51">
        <f>$D$29*_xlfn.NORM.DIST(A328,$B$29,$C$29,TRUE)+$D$30*_xlfn.NORM.DIST(A328,$B$30,$C$30,TRUE)</f>
        <v>0.9999133140423905</v>
      </c>
    </row>
    <row r="329">
      <c r="A329" s="41">
        <f>A328+$B$26</f>
        <v>5.879999999999963</v>
      </c>
      <c r="B329" s="51">
        <f>$D$29*_xlfn.NORM.DIST(A329,$B$29,$C$29,TRUE)+$D$30*_xlfn.NORM.DIST(A329,$B$30,$C$30,TRUE)</f>
        <v>0.9999204139331365</v>
      </c>
    </row>
    <row r="330">
      <c r="A330" s="41">
        <f>A329+$B$26</f>
        <v>5.899999999999962</v>
      </c>
      <c r="B330" s="51">
        <f>$D$29*_xlfn.NORM.DIST(A330,$B$29,$C$29,TRUE)+$D$30*_xlfn.NORM.DIST(A330,$B$30,$C$30,TRUE)</f>
        <v>0.9999269749658553</v>
      </c>
    </row>
    <row r="331">
      <c r="A331" s="41">
        <f>A330+$B$26</f>
        <v>5.919999999999962</v>
      </c>
      <c r="B331" s="51">
        <f>$D$29*_xlfn.NORM.DIST(A331,$B$29,$C$29,TRUE)+$D$30*_xlfn.NORM.DIST(A331,$B$30,$C$30,TRUE)</f>
        <v>0.999933034250035</v>
      </c>
    </row>
    <row r="332">
      <c r="A332" s="41">
        <f>A331+$B$26</f>
        <v>5.939999999999961</v>
      </c>
      <c r="B332" s="51">
        <f>$D$29*_xlfn.NORM.DIST(A332,$B$29,$C$29,TRUE)+$D$30*_xlfn.NORM.DIST(A332,$B$30,$C$30,TRUE)</f>
        <v>0.9999386266602358</v>
      </c>
    </row>
    <row r="333">
      <c r="A333" s="41">
        <f>A332+$B$26</f>
        <v>5.959999999999961</v>
      </c>
      <c r="B333" s="51">
        <f>$D$29*_xlfn.NORM.DIST(A333,$B$29,$C$29,TRUE)+$D$30*_xlfn.NORM.DIST(A333,$B$30,$C$30,TRUE)</f>
        <v>0.9999437849448028</v>
      </c>
    </row>
    <row r="334">
      <c r="A334" s="41">
        <f>A333+$B$26</f>
        <v>5.9799999999999605</v>
      </c>
      <c r="B334" s="51">
        <f>$D$29*_xlfn.NORM.DIST(A334,$B$29,$C$29,TRUE)+$D$30*_xlfn.NORM.DIST(A334,$B$30,$C$30,TRUE)</f>
        <v>0.9999485398313086</v>
      </c>
    </row>
    <row r="335">
      <c r="A335" s="41">
        <f>A334+$B$26</f>
        <v>5.99999999999996</v>
      </c>
      <c r="B335" s="51">
        <f>$D$29*_xlfn.NORM.DIST(A335,$B$29,$C$29,TRUE)+$D$30*_xlfn.NORM.DIST(A335,$B$30,$C$30,TRUE)</f>
        <v>0.999952920128663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showGridLines="0" workbookViewId="0">
      <pane xSplit="1" topLeftCell="B1" activePane="topRight" state="frozen"/>
      <selection pane="topRight" activeCell="A1" sqref="A1"/>
    </sheetView>
  </sheetViews>
  <cols>
    <col min="1" max="1" width="57.07421875" customWidth="1"/>
    <col min="2" max="6" width="16.07421875" customWidth="1"/>
    <col min="7" max="7" width="21.7890625" customWidth="1"/>
    <col min="8" max="10" width="16.07421875" customWidth="1"/>
    <col min="11" max="11" width="23.7890625" customWidth="1"/>
  </cols>
  <sheetData>
    <row r="1">
      <c r="A1" t="s" s="1">
        <v>1</v>
      </c>
    </row>
    <row r="3">
      <c r="A3" t="s">
        <v>2</v>
      </c>
      <c r="B3" t="s" s="2">
        <v>3</v>
      </c>
    </row>
    <row r="4">
      <c r="A4" t="s">
        <v>4</v>
      </c>
      <c r="B4" t="s" s="2">
        <v>5</v>
      </c>
    </row>
    <row r="5">
      <c r="A5" t="s">
        <v>6</v>
      </c>
      <c r="B5" t="s" s="2">
        <v>7</v>
      </c>
    </row>
    <row r="6">
      <c r="A6" t="s">
        <v>8</v>
      </c>
      <c r="B6" t="s" s="2">
        <v>116</v>
      </c>
    </row>
    <row r="7">
      <c r="A7" t="s">
        <v>10</v>
      </c>
      <c r="B7" t="s" s="2">
        <v>217</v>
      </c>
    </row>
    <row r="8">
      <c r="A8" t="s">
        <v>11</v>
      </c>
    </row>
    <row r="10">
      <c r="A10" t="s" s="3">
        <v>12</v>
      </c>
      <c r="B10" t="s" s="4">
        <v>13</v>
      </c>
      <c r="C10" t="s" s="4">
        <v>14</v>
      </c>
      <c r="D10" t="s" s="4">
        <v>15</v>
      </c>
      <c r="E10" s="13"/>
      <c r="F10" s="13"/>
      <c r="G10" s="13"/>
      <c r="H10" s="13"/>
      <c r="I10" s="13"/>
      <c r="J10" s="13"/>
      <c r="K10" s="13"/>
    </row>
    <row r="11">
      <c r="A11" t="s">
        <v>16</v>
      </c>
      <c r="B11" s="5">
        <v>89.85</v>
      </c>
      <c r="C11" s="5">
        <v>90.95</v>
      </c>
      <c r="D11" s="8">
        <f>AVERAGE(B11:C11)</f>
        <v>90.4</v>
      </c>
      <c r="E11" s="13"/>
      <c r="F11" s="13"/>
      <c r="G11" s="13"/>
      <c r="H11" s="13"/>
      <c r="I11" s="13"/>
      <c r="J11" s="13"/>
      <c r="K11" s="13"/>
    </row>
    <row r="12">
      <c r="A12" t="s">
        <v>17</v>
      </c>
      <c r="B12" s="5">
        <v>75.15</v>
      </c>
      <c r="C12" s="5">
        <v>75.75</v>
      </c>
      <c r="D12" s="8">
        <f>AVERAGE(B12:C12)</f>
        <v>75.45</v>
      </c>
      <c r="E12" s="13"/>
      <c r="F12" s="13"/>
      <c r="G12" s="13"/>
      <c r="H12" s="13"/>
      <c r="I12" s="13"/>
      <c r="J12" s="13"/>
      <c r="K12" s="13"/>
    </row>
    <row r="13">
      <c r="A13" t="s">
        <v>18</v>
      </c>
      <c r="B13" s="5">
        <v>14.7</v>
      </c>
      <c r="C13" s="5">
        <v>15.2</v>
      </c>
      <c r="D13" s="8">
        <f>AVERAGE(B13:C13)</f>
        <v>14.95</v>
      </c>
      <c r="E13" s="13"/>
      <c r="F13" s="13"/>
      <c r="G13" s="13"/>
      <c r="H13" s="13"/>
      <c r="I13" s="13"/>
      <c r="J13" s="13"/>
      <c r="K13" s="13"/>
    </row>
    <row r="14">
      <c r="A14" t="s">
        <v>19</v>
      </c>
      <c r="B14" s="5">
        <v>29.6</v>
      </c>
      <c r="C14" s="5">
        <v>29.8</v>
      </c>
      <c r="D14" s="8">
        <f>AVERAGE(B14:C14)</f>
        <v>29.700000000000003</v>
      </c>
      <c r="E14" s="13"/>
      <c r="F14" s="13"/>
      <c r="G14" s="13"/>
      <c r="H14" s="13"/>
      <c r="I14" s="13"/>
      <c r="J14" s="13"/>
      <c r="K14" s="13"/>
    </row>
    <row r="15">
      <c r="A15" t="s">
        <v>20</v>
      </c>
      <c r="B15" s="5">
        <v>16.8</v>
      </c>
      <c r="C15" s="5">
        <v>16.9</v>
      </c>
      <c r="D15" s="8">
        <f>AVERAGE(B15:C15)</f>
        <v>16.85</v>
      </c>
      <c r="E15" s="13"/>
      <c r="F15" s="13"/>
      <c r="G15" s="13"/>
      <c r="H15" s="13"/>
      <c r="I15" s="13"/>
      <c r="J15" s="13"/>
      <c r="K15" s="13"/>
    </row>
    <row r="16">
      <c r="A16" t="s">
        <v>21</v>
      </c>
      <c r="B16" s="5">
        <v>-0.1</v>
      </c>
      <c r="C16" s="8"/>
      <c r="D16" s="8">
        <f>B16</f>
        <v>-0.1</v>
      </c>
      <c r="E16" s="13"/>
      <c r="F16" s="13"/>
      <c r="G16" s="13"/>
      <c r="H16" s="13"/>
      <c r="I16" s="13"/>
      <c r="J16" s="13"/>
      <c r="K16" s="13"/>
    </row>
    <row r="17">
      <c r="A17" t="s">
        <v>22</v>
      </c>
      <c r="B17" s="17">
        <v>0.2</v>
      </c>
      <c r="C17" s="16"/>
      <c r="D17" s="16">
        <f>B17</f>
        <v>0.2</v>
      </c>
      <c r="E17" s="13"/>
      <c r="F17" s="13"/>
      <c r="G17" s="13"/>
      <c r="H17" s="13"/>
      <c r="I17" s="13"/>
      <c r="J17" s="13"/>
      <c r="K17" s="13"/>
    </row>
    <row r="18">
      <c r="A18" t="s">
        <v>23</v>
      </c>
      <c r="B18" s="17">
        <v>0.44</v>
      </c>
      <c r="C18" s="17">
        <v>0.45</v>
      </c>
      <c r="D18" s="16">
        <f>AVERAGE(B18:C18)</f>
        <v>0.445</v>
      </c>
      <c r="E18" s="13"/>
      <c r="F18" s="13"/>
      <c r="G18" s="13"/>
      <c r="H18" s="13"/>
      <c r="I18" s="13"/>
      <c r="J18" s="13"/>
      <c r="K18" s="13"/>
    </row>
    <row r="19"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>
      <c r="A20" t="s" s="3">
        <v>24</v>
      </c>
      <c r="B20" t="s" s="4">
        <v>25</v>
      </c>
      <c r="C20" s="13"/>
      <c r="D20" s="13"/>
      <c r="E20" s="13"/>
      <c r="F20" s="13"/>
      <c r="G20" s="13"/>
      <c r="H20" s="13"/>
      <c r="I20" s="13"/>
      <c r="J20" s="13"/>
      <c r="K20" s="13"/>
    </row>
    <row r="21">
      <c r="A21" t="s">
        <v>16</v>
      </c>
      <c r="B21" s="20">
        <v>77.673</v>
      </c>
      <c r="C21" s="13"/>
      <c r="D21" s="13"/>
      <c r="E21" s="13"/>
      <c r="F21" s="13"/>
      <c r="G21" s="13"/>
      <c r="H21" s="13"/>
      <c r="I21" s="13"/>
      <c r="J21" s="13"/>
      <c r="K21" s="13"/>
    </row>
    <row r="22">
      <c r="A22" t="s">
        <v>17</v>
      </c>
      <c r="B22" s="20">
        <v>61.672</v>
      </c>
      <c r="C22" s="13"/>
      <c r="D22" s="13"/>
      <c r="E22" s="13"/>
      <c r="F22" s="13"/>
      <c r="G22" s="13"/>
      <c r="H22" s="13"/>
      <c r="I22" s="13"/>
      <c r="J22" s="13"/>
      <c r="K22" s="13"/>
    </row>
    <row r="23">
      <c r="A23" t="s">
        <v>18</v>
      </c>
      <c r="B23" s="20">
        <v>16.001</v>
      </c>
      <c r="C23" s="13"/>
      <c r="D23" s="13"/>
      <c r="E23" s="13"/>
      <c r="F23" s="13"/>
      <c r="G23" s="13"/>
      <c r="H23" s="13"/>
      <c r="I23" s="13"/>
      <c r="J23" s="13"/>
      <c r="K23" s="13"/>
    </row>
    <row r="24">
      <c r="A24" t="s">
        <v>26</v>
      </c>
      <c r="B24" s="20">
        <v>22.384</v>
      </c>
      <c r="C24" s="13"/>
      <c r="D24" s="13"/>
      <c r="E24" s="13"/>
      <c r="F24" s="13"/>
      <c r="G24" s="13"/>
      <c r="H24" s="13"/>
      <c r="I24" s="13"/>
      <c r="J24" s="13"/>
      <c r="K24" s="13"/>
    </row>
    <row r="25">
      <c r="A25" t="s">
        <v>27</v>
      </c>
      <c r="B25" s="20">
        <v>37.961</v>
      </c>
      <c r="C25" s="13"/>
      <c r="D25" s="13"/>
      <c r="E25" s="13"/>
      <c r="F25" s="13"/>
      <c r="G25" s="13"/>
      <c r="H25" s="13"/>
      <c r="I25" s="13"/>
      <c r="J25" s="13"/>
      <c r="K25" s="13"/>
    </row>
    <row r="26">
      <c r="A26" t="s">
        <v>28</v>
      </c>
      <c r="B26" s="15">
        <v>4.13</v>
      </c>
      <c r="C26" s="13"/>
      <c r="D26" s="13"/>
      <c r="E26" s="13"/>
      <c r="F26" s="13"/>
      <c r="G26" s="13"/>
      <c r="H26" s="13"/>
      <c r="I26" s="13"/>
      <c r="J26" s="13"/>
      <c r="K26" s="13"/>
    </row>
    <row r="27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>
      <c r="A28" t="s" s="3">
        <v>29</v>
      </c>
      <c r="B28" t="s" s="4">
        <v>30</v>
      </c>
      <c r="C28" t="s" s="4">
        <v>31</v>
      </c>
      <c r="D28" t="s" s="4">
        <v>32</v>
      </c>
      <c r="E28" t="s" s="4">
        <v>33</v>
      </c>
      <c r="F28" t="s" s="4">
        <v>34</v>
      </c>
      <c r="G28" s="13"/>
      <c r="H28" s="13"/>
      <c r="I28" s="13"/>
      <c r="J28" s="13"/>
      <c r="K28" s="13"/>
    </row>
    <row r="29">
      <c r="A29" t="s">
        <v>35</v>
      </c>
      <c r="B29" s="23">
        <f>SUM(B57:B59)</f>
        <v>74.7</v>
      </c>
      <c r="C29" s="14">
        <v>79.5</v>
      </c>
      <c r="D29" s="14">
        <v>80.65</v>
      </c>
      <c r="E29" s="14">
        <v>86.7</v>
      </c>
      <c r="F29" s="13"/>
      <c r="G29" s="13"/>
      <c r="H29" s="13"/>
      <c r="I29" s="13"/>
      <c r="J29" s="13"/>
      <c r="K29" s="13"/>
    </row>
    <row r="30">
      <c r="A30" t="s">
        <v>36</v>
      </c>
      <c r="B30" s="23">
        <f>SUM(C57:C59)</f>
        <v>75.8</v>
      </c>
      <c r="C30" s="14">
        <v>80.6</v>
      </c>
      <c r="D30" s="14">
        <v>81.75</v>
      </c>
      <c r="E30" s="14">
        <v>87.8</v>
      </c>
      <c r="F30" s="13"/>
      <c r="G30" s="13"/>
      <c r="H30" s="13"/>
      <c r="I30" s="13"/>
      <c r="J30" s="13"/>
      <c r="K30" s="13"/>
    </row>
    <row r="31">
      <c r="A31" t="s">
        <v>37</v>
      </c>
      <c r="B31" s="23">
        <f>AVERAGE(B29:B30)</f>
        <v>75.25</v>
      </c>
      <c r="C31" s="23">
        <f>AVERAGE(C29:C30)</f>
        <v>80.05</v>
      </c>
      <c r="D31" s="23">
        <f>AVERAGE(D29:D30)</f>
        <v>81.2</v>
      </c>
      <c r="E31" s="23">
        <f>AVERAGE(E29:E30)</f>
        <v>87.25</v>
      </c>
      <c r="F31" s="13"/>
      <c r="G31" s="13"/>
      <c r="H31" s="13"/>
      <c r="I31" s="13"/>
      <c r="J31" s="13"/>
      <c r="K31" s="13"/>
    </row>
    <row r="32">
      <c r="A32" t="s">
        <v>38</v>
      </c>
      <c r="B32" s="14">
        <v>77.673</v>
      </c>
      <c r="C32" s="14">
        <v>81.273</v>
      </c>
      <c r="D32" s="14">
        <v>82.886</v>
      </c>
      <c r="E32" s="14">
        <v>90.007</v>
      </c>
      <c r="F32" s="13"/>
      <c r="G32" s="13"/>
      <c r="H32" s="13"/>
      <c r="I32" s="13"/>
      <c r="J32" s="13"/>
      <c r="K32" s="13"/>
    </row>
    <row r="33">
      <c r="A33" t="s">
        <v>39</v>
      </c>
      <c r="B33" s="6">
        <f>B32/B31-1</f>
        <v>0.03219933554817289</v>
      </c>
      <c r="C33" s="6">
        <f>C32/C31-1</f>
        <v>0.01527795128044973</v>
      </c>
      <c r="D33" s="6">
        <f>D32/D31-1</f>
        <v>0.020763546798029386</v>
      </c>
      <c r="E33" s="6">
        <f>E32/E31-1</f>
        <v>0.03159885386819483</v>
      </c>
      <c r="F33" s="6">
        <f>AVERAGE(B33:E33)</f>
        <v>0.02495992187371171</v>
      </c>
      <c r="G33" s="13"/>
      <c r="H33" s="13"/>
      <c r="I33" s="13"/>
      <c r="J33" s="13"/>
      <c r="K33" s="13"/>
    </row>
    <row r="34">
      <c r="A34" t="s">
        <v>40</v>
      </c>
      <c r="B34" s="23"/>
      <c r="C34" s="14">
        <v>80.27</v>
      </c>
      <c r="D34" s="14">
        <v>81.39</v>
      </c>
      <c r="E34" s="14">
        <v>87.62</v>
      </c>
      <c r="F34" s="13"/>
      <c r="G34" s="13"/>
      <c r="H34" s="13"/>
      <c r="I34" s="13"/>
      <c r="J34" s="13"/>
      <c r="K34" s="13"/>
    </row>
    <row r="35">
      <c r="A35" t="s">
        <v>41</v>
      </c>
      <c r="B35" t="str" s="6">
        <f>IF(B34="","",B32/B34-1)</f>
        <v/>
      </c>
      <c r="C35" s="6">
        <f>IF(C34="","",C32/C34-1)</f>
        <v>0.012495328267098538</v>
      </c>
      <c r="D35" s="6">
        <f>IF(D34="","",D32/D34-1)</f>
        <v>0.018380636441823306</v>
      </c>
      <c r="E35" s="6">
        <f>IF(E34="","",E32/E34-1)</f>
        <v>0.027242638666971075</v>
      </c>
      <c r="F35" s="6">
        <f>AVERAGE(B35:E35)</f>
        <v>0.019372867791964305</v>
      </c>
      <c r="G35" s="13"/>
      <c r="H35" s="13"/>
      <c r="I35" s="13"/>
      <c r="J35" s="13"/>
      <c r="K35" s="13"/>
    </row>
    <row r="36">
      <c r="A36" t="s">
        <v>42</v>
      </c>
      <c r="B36" s="14">
        <v>24.3</v>
      </c>
      <c r="C36" s="14">
        <v>26.35</v>
      </c>
      <c r="D36" s="14">
        <v>26.65</v>
      </c>
      <c r="E36" s="14">
        <v>29.4</v>
      </c>
      <c r="F36" s="13"/>
      <c r="G36" s="13"/>
      <c r="H36" s="13"/>
      <c r="I36" s="13"/>
      <c r="J36" s="13"/>
      <c r="K36" s="13"/>
    </row>
    <row r="37">
      <c r="A37" t="s">
        <v>43</v>
      </c>
      <c r="B37" s="14">
        <v>24.5</v>
      </c>
      <c r="C37" s="14">
        <v>26.55</v>
      </c>
      <c r="D37" s="14">
        <v>26.85</v>
      </c>
      <c r="E37" s="14">
        <v>29.6</v>
      </c>
      <c r="F37" s="13"/>
      <c r="G37" s="13"/>
      <c r="H37" s="13"/>
      <c r="I37" s="13"/>
      <c r="J37" s="13"/>
      <c r="K37" s="13"/>
    </row>
    <row r="38">
      <c r="A38" t="s">
        <v>44</v>
      </c>
      <c r="B38" s="14">
        <v>15.7</v>
      </c>
      <c r="C38" s="14">
        <v>17.3</v>
      </c>
      <c r="D38" s="14">
        <v>17.8</v>
      </c>
      <c r="E38" s="14">
        <v>19.3</v>
      </c>
      <c r="F38" s="13"/>
      <c r="G38" s="13"/>
      <c r="H38" s="13"/>
      <c r="I38" s="13"/>
      <c r="J38" s="13"/>
      <c r="K38" s="13"/>
    </row>
    <row r="39">
      <c r="A39" t="s">
        <v>45</v>
      </c>
      <c r="B39" s="14">
        <v>15.8</v>
      </c>
      <c r="C39" s="14">
        <v>17.4</v>
      </c>
      <c r="D39" s="14">
        <v>17.9</v>
      </c>
      <c r="E39" s="14">
        <v>19.4</v>
      </c>
      <c r="F39" s="13"/>
      <c r="G39" s="13"/>
      <c r="H39" s="13"/>
      <c r="I39" s="13"/>
      <c r="J39" s="13"/>
      <c r="K39" s="13"/>
    </row>
    <row r="40">
      <c r="A40" t="s">
        <v>46</v>
      </c>
      <c r="B40" s="23">
        <f>B31-AVERAGE(B36:B37)-AVERAGE(B38:B39)</f>
        <v>35.1</v>
      </c>
      <c r="C40" s="23">
        <f>C31-AVERAGE(C36:C37)-AVERAGE(C38:C39)</f>
        <v>36.24999999999999</v>
      </c>
      <c r="D40" s="23">
        <f>D31-AVERAGE(D36:D37)-AVERAGE(D38:D39)</f>
        <v>36.6</v>
      </c>
      <c r="E40" s="23">
        <f>E31-AVERAGE(E36:E37)-AVERAGE(E38:E39)</f>
        <v>38.4</v>
      </c>
      <c r="F40" s="13"/>
      <c r="G40" s="13"/>
      <c r="H40" s="13"/>
      <c r="I40" s="13"/>
      <c r="J40" s="13"/>
      <c r="K40" s="13"/>
    </row>
    <row r="41">
      <c r="A41" t="s">
        <v>47</v>
      </c>
      <c r="B41" s="14">
        <v>37.961</v>
      </c>
      <c r="C41" s="14">
        <v>38.275</v>
      </c>
      <c r="D41" s="14">
        <v>38.398</v>
      </c>
      <c r="E41" s="14">
        <v>40.603</v>
      </c>
      <c r="F41" s="13"/>
      <c r="G41" s="13"/>
      <c r="H41" s="13"/>
      <c r="I41" s="13"/>
      <c r="J41" s="13"/>
      <c r="K41" s="13"/>
    </row>
    <row r="42">
      <c r="A42" t="s">
        <v>48</v>
      </c>
      <c r="B42" s="6">
        <f>B41/B40-1</f>
        <v>0.08150997150997141</v>
      </c>
      <c r="C42" s="6">
        <f>C41/C40-1</f>
        <v>0.055862068965517375</v>
      </c>
      <c r="D42" s="6">
        <f>D41/D40-1</f>
        <v>0.049125683060109226</v>
      </c>
      <c r="E42" s="6">
        <f>E41/E40-1</f>
        <v>0.05736979166666667</v>
      </c>
      <c r="F42" s="6">
        <f>AVERAGE(B42:E42)</f>
        <v>0.06096687880056617</v>
      </c>
      <c r="G42" s="13"/>
      <c r="H42" s="13"/>
      <c r="I42" s="13"/>
      <c r="J42" s="13"/>
      <c r="K42" s="13"/>
    </row>
    <row r="43">
      <c r="A43" t="s">
        <v>49</v>
      </c>
      <c r="B43" s="14">
        <v>24.043</v>
      </c>
      <c r="C43" s="14">
        <v>25.978</v>
      </c>
      <c r="D43" s="14">
        <v>26.828</v>
      </c>
      <c r="E43" s="14">
        <v>29.525</v>
      </c>
      <c r="F43" s="13"/>
      <c r="G43" s="13"/>
      <c r="H43" s="13"/>
      <c r="I43" s="13"/>
      <c r="J43" s="13"/>
      <c r="K43" s="13"/>
    </row>
    <row r="44">
      <c r="A44" t="s">
        <v>39</v>
      </c>
      <c r="B44" s="6">
        <f>B43/AVERAGE(B36:B37)-1</f>
        <v>-0.014631147540983602</v>
      </c>
      <c r="C44" s="6">
        <f>C43/AVERAGE(C36:C37)-1</f>
        <v>-0.01784499054820421</v>
      </c>
      <c r="D44" s="6">
        <f>D43/AVERAGE(D36:D37)-1</f>
        <v>0.002915887850467369</v>
      </c>
      <c r="E44" s="6">
        <f>E43/AVERAGE(E36:E37)-1</f>
        <v>0.0008474576271186862</v>
      </c>
      <c r="F44" s="6">
        <f>AVERAGE(B44:E44)</f>
        <v>-0.007178198152900439</v>
      </c>
      <c r="G44" s="13"/>
      <c r="H44" s="13"/>
      <c r="I44" s="13"/>
      <c r="J44" s="13"/>
      <c r="K44" s="13"/>
    </row>
    <row r="45">
      <c r="A45" t="s">
        <v>50</v>
      </c>
      <c r="B45" s="23">
        <f>B32-B43-B41</f>
        <v>15.669000000000004</v>
      </c>
      <c r="C45" s="23">
        <f>C32-C43-C41</f>
        <v>17.019999999999996</v>
      </c>
      <c r="D45" s="23">
        <f>D32-D43-D41</f>
        <v>17.65999999999999</v>
      </c>
      <c r="E45" s="23">
        <f>E32-E43-E41</f>
        <v>19.879000000000005</v>
      </c>
      <c r="F45" s="13"/>
      <c r="G45" s="13"/>
      <c r="H45" s="13"/>
      <c r="I45" s="13"/>
      <c r="J45" s="13"/>
      <c r="K45" s="13"/>
    </row>
    <row r="46">
      <c r="A46" t="s">
        <v>39</v>
      </c>
      <c r="B46" s="6">
        <f>B45/AVERAGE(B38:B39)-1</f>
        <v>-0.005142857142856894</v>
      </c>
      <c r="C46" s="6">
        <f>C45/AVERAGE(C38:C39)-1</f>
        <v>-0.019020172910663158</v>
      </c>
      <c r="D46" s="6">
        <f>D45/AVERAGE(D38:D39)-1</f>
        <v>-0.01064425770308186</v>
      </c>
      <c r="E46" s="6">
        <f>E45/AVERAGE(E38:E39)-1</f>
        <v>0.02733850129198978</v>
      </c>
      <c r="F46" s="6">
        <f>AVERAGE(B46:E46)</f>
        <v>-0.001867196616153033</v>
      </c>
      <c r="G46" s="13"/>
      <c r="H46" s="13"/>
      <c r="I46" s="13"/>
      <c r="J46" s="13"/>
      <c r="K46" s="13"/>
    </row>
    <row r="47">
      <c r="A47" t="s">
        <v>51</v>
      </c>
      <c r="B47" s="7">
        <v>0.37</v>
      </c>
      <c r="C47" s="7">
        <v>0.37</v>
      </c>
      <c r="D47" s="7">
        <v>0.37</v>
      </c>
      <c r="E47" s="7">
        <v>0.39</v>
      </c>
      <c r="F47" s="6"/>
      <c r="G47" s="13"/>
      <c r="H47" s="13"/>
      <c r="I47" s="13"/>
      <c r="J47" s="13"/>
      <c r="K47" s="13"/>
    </row>
    <row r="48">
      <c r="A48" t="s">
        <v>52</v>
      </c>
      <c r="B48" s="7">
        <v>0.37</v>
      </c>
      <c r="C48" s="7">
        <v>0.37</v>
      </c>
      <c r="D48" s="7">
        <v>0.38</v>
      </c>
      <c r="E48" s="7">
        <v>0.4</v>
      </c>
      <c r="F48" s="6"/>
      <c r="G48" s="13"/>
      <c r="H48" s="13"/>
      <c r="I48" s="13"/>
      <c r="J48" s="13"/>
      <c r="K48" s="13"/>
    </row>
    <row r="49">
      <c r="A49" t="s">
        <v>53</v>
      </c>
      <c r="B49" s="7">
        <v>0.39</v>
      </c>
      <c r="C49" s="7">
        <v>0.38</v>
      </c>
      <c r="D49" s="7">
        <v>0.39</v>
      </c>
      <c r="E49" s="7">
        <v>0.43</v>
      </c>
      <c r="F49" s="6"/>
      <c r="G49" s="13"/>
      <c r="H49" s="13"/>
      <c r="I49" s="13"/>
      <c r="J49" s="13"/>
      <c r="K49" s="13"/>
    </row>
    <row r="50">
      <c r="A50" t="s">
        <v>54</v>
      </c>
      <c r="B50" s="6">
        <f>B49-AVERAGE(B47:B48)</f>
        <v>0.020000000000000018</v>
      </c>
      <c r="C50" s="6">
        <f>C49-AVERAGE(C47:C48)</f>
        <v>0.010000000000000009</v>
      </c>
      <c r="D50" s="6">
        <f>D49-AVERAGE(D47:D48)</f>
        <v>0.015000000000000013</v>
      </c>
      <c r="E50" s="6">
        <f>E49-AVERAGE(E47:E48)</f>
        <v>0.034999999999999976</v>
      </c>
      <c r="F50" s="6">
        <f>AVERAGE(B50:E50)</f>
        <v>0.020000000000000004</v>
      </c>
      <c r="G50" s="13"/>
      <c r="H50" s="13"/>
      <c r="I50" s="13"/>
      <c r="J50" s="13"/>
      <c r="K50" s="13"/>
    </row>
    <row r="51">
      <c r="A51" t="s">
        <v>55</v>
      </c>
      <c r="B51" s="30"/>
      <c r="C51" s="15">
        <v>3.97</v>
      </c>
      <c r="D51" s="15">
        <v>4.06</v>
      </c>
      <c r="E51" s="15">
        <v>4.24</v>
      </c>
      <c r="F51" s="13"/>
      <c r="G51" s="13"/>
      <c r="H51" s="13"/>
      <c r="I51" s="13"/>
      <c r="J51" s="13"/>
      <c r="K51" s="13"/>
    </row>
    <row r="52">
      <c r="A52" t="s">
        <v>56</v>
      </c>
      <c r="B52" s="30"/>
      <c r="C52" s="15">
        <v>4.14</v>
      </c>
      <c r="D52" s="15">
        <v>4.27</v>
      </c>
      <c r="E52" s="15">
        <v>4.74</v>
      </c>
      <c r="F52" s="13"/>
      <c r="G52" s="13"/>
      <c r="H52" s="13"/>
      <c r="I52" s="13"/>
      <c r="J52" s="13"/>
      <c r="K52" s="13"/>
    </row>
    <row r="53">
      <c r="A53" t="s">
        <v>41</v>
      </c>
      <c r="B53" t="str" s="6">
        <f>IF(B51="","",B52/B51-1)</f>
        <v/>
      </c>
      <c r="C53" s="6">
        <f>IF(C51="","",C52/C51-1)</f>
        <v>0.04282115869017611</v>
      </c>
      <c r="D53" s="6">
        <f>IF(D51="","",D52/D51-1)</f>
        <v>0.051724137931034475</v>
      </c>
      <c r="E53" s="6">
        <f>IF(E51="","",E52/E51-1)</f>
        <v>0.11792452830188682</v>
      </c>
      <c r="F53" s="6">
        <f>AVERAGE(B53:E53)</f>
        <v>0.0708232749743658</v>
      </c>
      <c r="G53" s="13"/>
      <c r="H53" s="13"/>
      <c r="I53" s="13"/>
      <c r="J53" s="13"/>
      <c r="K53" s="13"/>
    </row>
    <row r="54"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>
      <c r="A56" t="s" s="3">
        <v>57</v>
      </c>
      <c r="B56" t="s" s="4">
        <v>13</v>
      </c>
      <c r="C56" t="s" s="4">
        <v>14</v>
      </c>
      <c r="D56" s="13"/>
      <c r="E56" s="13"/>
      <c r="F56" s="13"/>
      <c r="G56" s="13"/>
      <c r="H56" s="13"/>
      <c r="I56" s="13"/>
      <c r="J56" s="13"/>
      <c r="K56" s="13"/>
    </row>
    <row r="57">
      <c r="A57" t="s">
        <v>58</v>
      </c>
      <c r="B57" s="14">
        <v>32.2</v>
      </c>
      <c r="C57" s="14">
        <v>32.5</v>
      </c>
      <c r="D57" s="13"/>
      <c r="E57" s="13"/>
      <c r="F57" s="13"/>
      <c r="G57" s="13"/>
      <c r="H57" s="13"/>
      <c r="I57" s="13"/>
      <c r="J57" s="13"/>
      <c r="K57" s="13"/>
    </row>
    <row r="58">
      <c r="A58" t="s">
        <v>59</v>
      </c>
      <c r="B58" s="14">
        <v>30.1</v>
      </c>
      <c r="C58" s="14">
        <v>30.4</v>
      </c>
      <c r="D58" s="13"/>
      <c r="E58" s="13"/>
      <c r="F58" s="13"/>
      <c r="G58" s="13"/>
      <c r="H58" s="13"/>
      <c r="I58" s="13"/>
      <c r="J58" s="13"/>
      <c r="K58" s="13"/>
    </row>
    <row r="59">
      <c r="A59" t="s">
        <v>60</v>
      </c>
      <c r="B59" s="14">
        <v>12.4</v>
      </c>
      <c r="C59" s="14">
        <v>12.9</v>
      </c>
      <c r="D59" s="13"/>
      <c r="E59" s="13"/>
      <c r="F59" s="13"/>
      <c r="G59" s="13"/>
      <c r="H59" s="13"/>
      <c r="I59" s="13"/>
      <c r="J59" s="13"/>
      <c r="K59" s="13"/>
    </row>
    <row r="60"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>
      <c r="A61" t="s" s="3">
        <v>61</v>
      </c>
      <c r="B61" t="s" s="4">
        <v>25</v>
      </c>
      <c r="C61" t="s" s="4">
        <v>62</v>
      </c>
      <c r="D61" s="13"/>
      <c r="E61" s="13"/>
      <c r="F61" s="13"/>
      <c r="G61" s="13"/>
      <c r="H61" s="13"/>
      <c r="I61" s="13"/>
      <c r="J61" s="13"/>
      <c r="K61" s="13"/>
    </row>
    <row r="62">
      <c r="A62" t="s">
        <v>63</v>
      </c>
      <c r="B62" s="7">
        <v>0.02</v>
      </c>
      <c r="C62" t="s" s="19">
        <v>64</v>
      </c>
      <c r="D62" s="13"/>
      <c r="E62" s="13"/>
      <c r="F62" s="13"/>
      <c r="G62" s="13"/>
      <c r="H62" s="13"/>
      <c r="I62" s="13"/>
      <c r="J62" s="13"/>
      <c r="K62" s="13"/>
    </row>
    <row r="63">
      <c r="A63" t="s">
        <v>65</v>
      </c>
      <c r="B63" s="7">
        <v>0.02</v>
      </c>
      <c r="C63" t="s" s="19">
        <v>203</v>
      </c>
      <c r="D63" s="13"/>
      <c r="E63" s="13"/>
      <c r="F63" s="13"/>
      <c r="G63" s="13"/>
      <c r="H63" s="13"/>
      <c r="I63" s="13"/>
      <c r="J63" s="13"/>
      <c r="K63" s="13"/>
    </row>
    <row r="64">
      <c r="A64" t="s">
        <v>67</v>
      </c>
      <c r="B64" s="7">
        <v>0.005</v>
      </c>
      <c r="C64" t="s" s="19">
        <v>68</v>
      </c>
      <c r="D64" s="13"/>
      <c r="E64" s="13"/>
      <c r="F64" s="13"/>
      <c r="G64" s="13"/>
      <c r="H64" s="13"/>
      <c r="I64" s="13"/>
      <c r="J64" s="13"/>
      <c r="K64" s="13"/>
    </row>
    <row r="65">
      <c r="A65" t="s">
        <v>69</v>
      </c>
      <c r="B65" s="7">
        <v>-0.01</v>
      </c>
      <c r="C65" t="s" s="19">
        <v>70</v>
      </c>
      <c r="D65" s="13"/>
      <c r="E65" s="13"/>
      <c r="F65" s="13"/>
      <c r="G65" s="13"/>
      <c r="H65" s="13"/>
      <c r="I65" s="13"/>
      <c r="J65" s="13"/>
      <c r="K65" s="13"/>
    </row>
    <row r="66">
      <c r="A66" t="s">
        <v>71</v>
      </c>
      <c r="B66" s="7">
        <v>0.025</v>
      </c>
      <c r="C66" t="s" s="19">
        <v>72</v>
      </c>
      <c r="D66" s="13"/>
      <c r="E66" s="13"/>
      <c r="F66" s="13"/>
      <c r="G66" s="13"/>
      <c r="H66" s="13"/>
      <c r="I66" s="13"/>
      <c r="J66" s="13"/>
      <c r="K66" s="13"/>
    </row>
    <row r="67">
      <c r="A67" t="s">
        <v>73</v>
      </c>
      <c r="B67" s="7">
        <v>-0.005</v>
      </c>
      <c r="C67" t="s" s="19">
        <v>74</v>
      </c>
      <c r="D67" s="13"/>
      <c r="E67" s="13"/>
      <c r="F67" s="13"/>
      <c r="G67" s="13"/>
      <c r="H67" s="13"/>
      <c r="I67" s="13"/>
      <c r="J67" s="13"/>
      <c r="K67" s="13"/>
    </row>
    <row r="68">
      <c r="A68" t="s">
        <v>75</v>
      </c>
      <c r="B68" s="22">
        <v>7.435</v>
      </c>
      <c r="C68" t="s" s="19">
        <v>76</v>
      </c>
      <c r="D68" s="13"/>
      <c r="E68" s="13"/>
      <c r="F68" s="13"/>
      <c r="G68" s="13"/>
      <c r="H68" s="13"/>
      <c r="I68" s="13"/>
      <c r="J68" s="13"/>
      <c r="K68" s="13"/>
    </row>
    <row r="69">
      <c r="A69" t="s">
        <v>77</v>
      </c>
      <c r="B69" s="7">
        <v>0.01</v>
      </c>
      <c r="C69" t="s" s="19">
        <v>78</v>
      </c>
      <c r="D69" s="13"/>
      <c r="E69" s="13"/>
      <c r="F69" s="13"/>
      <c r="G69" s="13"/>
      <c r="H69" s="13"/>
      <c r="I69" s="13"/>
      <c r="J69" s="13"/>
      <c r="K69" s="13"/>
    </row>
    <row r="70">
      <c r="A70" t="s">
        <v>79</v>
      </c>
      <c r="B70" s="7">
        <v>0.03</v>
      </c>
      <c r="C70" t="s" s="19">
        <v>80</v>
      </c>
      <c r="D70" s="13"/>
      <c r="E70" s="13"/>
      <c r="F70" s="13"/>
      <c r="G70" s="13"/>
      <c r="H70" s="13"/>
      <c r="I70" s="13"/>
      <c r="J70" s="13"/>
      <c r="K70" s="13"/>
    </row>
    <row r="71">
      <c r="A71" t="s">
        <v>81</v>
      </c>
      <c r="B71" s="7">
        <v>0.015</v>
      </c>
      <c r="C71" t="s" s="19">
        <v>82</v>
      </c>
      <c r="D71" s="13"/>
      <c r="E71" s="13"/>
      <c r="F71" s="13"/>
      <c r="G71" s="13"/>
      <c r="H71" s="13"/>
      <c r="I71" s="13"/>
      <c r="J71" s="13"/>
      <c r="K71" s="13"/>
    </row>
    <row r="72">
      <c r="A72" t="s">
        <v>83</v>
      </c>
      <c r="B72" s="7">
        <v>-0.224</v>
      </c>
      <c r="C72" t="s" s="19">
        <v>84</v>
      </c>
      <c r="D72" s="13"/>
      <c r="E72" s="13"/>
      <c r="F72" s="13"/>
      <c r="G72" s="13"/>
      <c r="H72" s="13"/>
      <c r="I72" s="13"/>
      <c r="J72" s="13"/>
      <c r="K72" s="13"/>
    </row>
    <row r="73"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>
      <c r="A74" t="s" s="3">
        <v>85</v>
      </c>
      <c r="B74" t="s" s="4">
        <v>86</v>
      </c>
      <c r="C74" t="s" s="4">
        <v>87</v>
      </c>
      <c r="D74" t="s" s="4">
        <v>88</v>
      </c>
      <c r="E74" t="s" s="4">
        <v>89</v>
      </c>
      <c r="F74" t="s" s="4">
        <v>90</v>
      </c>
      <c r="G74" t="s" s="25">
        <v>91</v>
      </c>
      <c r="H74" t="s" s="4">
        <v>92</v>
      </c>
      <c r="I74" t="s" s="4">
        <v>93</v>
      </c>
      <c r="J74" t="s" s="4">
        <v>94</v>
      </c>
      <c r="K74" t="s" s="4">
        <v>95</v>
      </c>
    </row>
    <row r="75">
      <c r="A75" t="s">
        <v>17</v>
      </c>
      <c r="B75" s="8">
        <f>D12*(1+B62)</f>
        <v>76.959</v>
      </c>
      <c r="C75" s="8"/>
      <c r="D75" s="8"/>
      <c r="E75" s="8"/>
      <c r="F75" s="6"/>
      <c r="G75" s="8">
        <f>D12</f>
        <v>75.45</v>
      </c>
      <c r="H75" s="23">
        <f>B100</f>
        <v>76.795</v>
      </c>
      <c r="I75" s="6">
        <f>IF(H75="","",B75/H75-1)</f>
        <v>0.002135555700240932</v>
      </c>
      <c r="J75" s="6"/>
      <c r="K75" s="13"/>
    </row>
    <row r="76">
      <c r="A76" t="s">
        <v>18</v>
      </c>
      <c r="B76" s="8">
        <f>D13*(1+B63)</f>
        <v>15.248999999999999</v>
      </c>
      <c r="C76" s="8"/>
      <c r="D76" s="8"/>
      <c r="E76" s="8"/>
      <c r="F76" s="6"/>
      <c r="G76" s="8">
        <f>D13</f>
        <v>14.95</v>
      </c>
      <c r="H76" s="23">
        <f>B101</f>
        <v>15.484</v>
      </c>
      <c r="I76" s="6">
        <f>IF(H76="","",B76/H76-1)</f>
        <v>-0.015176956858692914</v>
      </c>
      <c r="J76" s="6"/>
      <c r="K76" s="13"/>
    </row>
    <row r="77">
      <c r="A77" t="s" s="9">
        <v>96</v>
      </c>
      <c r="B77" s="10">
        <f>B75+B76</f>
        <v>92.208</v>
      </c>
      <c r="C77" s="10">
        <f>B77*(1-B69)</f>
        <v>91.28592</v>
      </c>
      <c r="D77" s="10">
        <f>B77*(1+B69)</f>
        <v>93.13007999999999</v>
      </c>
      <c r="E77" s="12">
        <v>90.6</v>
      </c>
      <c r="F77" s="11">
        <f>B77/E77-1</f>
        <v>0.017748344370861036</v>
      </c>
      <c r="G77" s="10">
        <f>D11</f>
        <v>90.4</v>
      </c>
      <c r="H77" s="10">
        <f>B102</f>
        <v>92.279</v>
      </c>
      <c r="I77" s="11">
        <f>IF(H77="","",B77/H77-1)</f>
        <v>-0.0007694058236434875</v>
      </c>
      <c r="J77" s="11">
        <f>IF(OR(H77="",E77=""),"",E77/H77-1)</f>
        <v>-0.018194822223908003</v>
      </c>
      <c r="K77" t="str" s="18">
        <f>IF(OR(I77="",J77=""),"",IF(ABS(I77)&lt;ABS(J77),"Yes","No"))</f>
        <v>Yes</v>
      </c>
    </row>
    <row r="78">
      <c r="A78" t="s">
        <v>19</v>
      </c>
      <c r="B78" s="8">
        <f>D14*(1+B64)</f>
        <v>29.8485</v>
      </c>
      <c r="C78" s="8"/>
      <c r="D78" s="8"/>
      <c r="E78" s="8"/>
      <c r="F78" s="6"/>
      <c r="G78" s="8">
        <f>D14</f>
        <v>29.700000000000003</v>
      </c>
      <c r="H78" s="8"/>
      <c r="I78" s="6"/>
      <c r="J78" s="6"/>
      <c r="K78" s="13"/>
    </row>
    <row r="79">
      <c r="A79" t="s">
        <v>97</v>
      </c>
      <c r="B79" s="8">
        <f>B77-B78</f>
        <v>62.3595</v>
      </c>
      <c r="C79" s="8"/>
      <c r="D79" s="8"/>
      <c r="E79" s="8"/>
      <c r="F79" s="6"/>
      <c r="G79" s="8">
        <f>G77-G78</f>
        <v>60.7</v>
      </c>
      <c r="H79" s="8"/>
      <c r="I79" s="6"/>
      <c r="J79" s="6"/>
      <c r="K79" s="13"/>
    </row>
    <row r="80">
      <c r="A80" t="s">
        <v>20</v>
      </c>
      <c r="B80" s="8">
        <f>D15*(1+B65)</f>
        <v>16.6815</v>
      </c>
      <c r="C80" s="8"/>
      <c r="D80" s="8"/>
      <c r="E80" s="8"/>
      <c r="F80" s="6"/>
      <c r="G80" s="8">
        <f>D15</f>
        <v>16.85</v>
      </c>
      <c r="H80" s="8"/>
      <c r="I80" s="6"/>
      <c r="J80" s="6"/>
      <c r="K80" s="13"/>
    </row>
    <row r="81">
      <c r="A81" t="s" s="9">
        <v>27</v>
      </c>
      <c r="B81" s="10">
        <f>B79-B80</f>
        <v>45.678</v>
      </c>
      <c r="C81" s="10"/>
      <c r="D81" s="10"/>
      <c r="E81" s="10"/>
      <c r="F81" s="11"/>
      <c r="G81" s="10">
        <f>G79-G80</f>
        <v>43.85</v>
      </c>
      <c r="H81" s="10">
        <f>B103</f>
        <v>45.915</v>
      </c>
      <c r="I81" s="11">
        <f>IF(H81="","",B81/H81-1)</f>
        <v>-0.005161711858869711</v>
      </c>
      <c r="J81" s="11"/>
      <c r="K81" s="18"/>
    </row>
    <row r="82">
      <c r="A82" t="s">
        <v>98</v>
      </c>
      <c r="B82" s="16">
        <f>B81/B77</f>
        <v>0.49538001041124413</v>
      </c>
      <c r="C82" s="16"/>
      <c r="D82" s="16"/>
      <c r="E82" s="16"/>
      <c r="F82" s="6"/>
      <c r="G82" s="16">
        <f>G81/G77</f>
        <v>0.4850663716814159</v>
      </c>
      <c r="H82" s="16"/>
      <c r="I82" s="6"/>
      <c r="J82" s="6"/>
      <c r="K82" s="13"/>
    </row>
    <row r="83">
      <c r="A83" t="s">
        <v>21</v>
      </c>
      <c r="B83" s="8">
        <f>D16</f>
        <v>-0.1</v>
      </c>
      <c r="C83" s="8"/>
      <c r="D83" s="8"/>
      <c r="E83" s="8"/>
      <c r="F83" s="6"/>
      <c r="G83" s="8">
        <f>D16</f>
        <v>-0.1</v>
      </c>
      <c r="H83" s="8"/>
      <c r="I83" s="6"/>
      <c r="J83" s="6"/>
      <c r="K83" s="13"/>
    </row>
    <row r="84">
      <c r="A84" t="s">
        <v>99</v>
      </c>
      <c r="B84" s="8">
        <f>B81+B83</f>
        <v>45.577999999999996</v>
      </c>
      <c r="C84" s="8"/>
      <c r="D84" s="8"/>
      <c r="E84" s="8"/>
      <c r="F84" s="6"/>
      <c r="G84" s="8">
        <f>G81+G83</f>
        <v>43.75</v>
      </c>
      <c r="H84" s="8"/>
      <c r="I84" s="6"/>
      <c r="J84" s="6"/>
      <c r="K84" s="13"/>
    </row>
    <row r="85">
      <c r="A85" t="s">
        <v>100</v>
      </c>
      <c r="B85" s="8">
        <f>B84*D17</f>
        <v>9.115599999999999</v>
      </c>
      <c r="C85" s="8"/>
      <c r="D85" s="8"/>
      <c r="E85" s="8"/>
      <c r="F85" s="6"/>
      <c r="G85" s="8">
        <f>G84*D17</f>
        <v>8.75</v>
      </c>
      <c r="H85" s="8"/>
      <c r="I85" s="6"/>
      <c r="J85" s="6"/>
      <c r="K85" s="13"/>
    </row>
    <row r="86">
      <c r="A86" t="s">
        <v>101</v>
      </c>
      <c r="B86" s="8">
        <f>B84-B85</f>
        <v>36.462399999999995</v>
      </c>
      <c r="C86" s="8"/>
      <c r="D86" s="8"/>
      <c r="E86" s="8"/>
      <c r="F86" s="6"/>
      <c r="G86" s="8">
        <f>G84-G85</f>
        <v>35</v>
      </c>
      <c r="H86" s="8"/>
      <c r="I86" s="6"/>
      <c r="J86" s="6"/>
      <c r="K86" s="13"/>
    </row>
    <row r="87">
      <c r="A87" t="s">
        <v>75</v>
      </c>
      <c r="B87" s="31">
        <f>B68</f>
        <v>7.435</v>
      </c>
      <c r="C87" s="31"/>
      <c r="D87" s="31"/>
      <c r="E87" s="31"/>
      <c r="F87" s="6"/>
      <c r="G87" s="31">
        <f>B68</f>
        <v>7.435</v>
      </c>
      <c r="H87" s="31"/>
      <c r="I87" s="6"/>
      <c r="J87" s="6"/>
      <c r="K87" s="13"/>
    </row>
    <row r="88">
      <c r="A88" t="s" s="9">
        <v>28</v>
      </c>
      <c r="B88" s="32">
        <f>B86/B87</f>
        <v>4.904156018829858</v>
      </c>
      <c r="C88" s="32">
        <f>B88*(1-B70)</f>
        <v>4.757031338264962</v>
      </c>
      <c r="D88" s="32">
        <f>B88*(1+B70)</f>
        <v>5.051280699394754</v>
      </c>
      <c r="E88" s="29">
        <v>4.71</v>
      </c>
      <c r="F88" s="11">
        <f>B88/E88-1</f>
        <v>0.04122208467725219</v>
      </c>
      <c r="G88" s="32">
        <f>G86/G87</f>
        <v>4.707464694014795</v>
      </c>
      <c r="H88" s="32">
        <f>B105</f>
        <v>4.89</v>
      </c>
      <c r="I88" s="11">
        <f>IF(H88="","",B88/H88-1)</f>
        <v>0.002894891376249209</v>
      </c>
      <c r="J88" s="11">
        <f>IF(OR(H88="",E88=""),"",E88/H88-1)</f>
        <v>-0.036809815950920144</v>
      </c>
      <c r="K88" t="str" s="18">
        <f>IF(OR(I88="",J88=""),"",IF(ABS(I88)&lt;ABS(J88),"Yes","No"))</f>
        <v>Yes</v>
      </c>
    </row>
    <row r="89">
      <c r="A89" t="s">
        <v>23</v>
      </c>
      <c r="B89" s="16">
        <f>D18+B66</f>
        <v>0.47000000000000003</v>
      </c>
      <c r="C89" s="16">
        <f>B89-B71</f>
        <v>0.455</v>
      </c>
      <c r="D89" s="16">
        <f>B89+B71</f>
        <v>0.48500000000000004</v>
      </c>
      <c r="E89" s="16"/>
      <c r="F89" s="6"/>
      <c r="G89" s="16">
        <f>D18</f>
        <v>0.445</v>
      </c>
      <c r="H89" s="16">
        <f>B107</f>
        <v>0.48</v>
      </c>
      <c r="I89" s="6">
        <f>IF(H89="","",B89-H89)</f>
        <v>-0.009999999999999953</v>
      </c>
      <c r="J89" s="6"/>
      <c r="K89" s="13"/>
    </row>
    <row r="90">
      <c r="A90" t="s">
        <v>102</v>
      </c>
      <c r="B90" s="16">
        <f>B89+B67</f>
        <v>0.465</v>
      </c>
      <c r="C90" s="16"/>
      <c r="D90" s="16"/>
      <c r="E90" s="16"/>
      <c r="F90" s="6"/>
      <c r="G90" s="16"/>
      <c r="H90" s="16"/>
      <c r="I90" s="6"/>
      <c r="J90" s="6"/>
      <c r="K90" s="13"/>
    </row>
    <row r="91">
      <c r="A91" t="s">
        <v>26</v>
      </c>
      <c r="B91" s="23">
        <f>B24*(1+B90)</f>
        <v>32.79256</v>
      </c>
      <c r="C91" s="23"/>
      <c r="D91" s="23"/>
      <c r="E91" s="23"/>
      <c r="F91" s="6"/>
      <c r="G91" s="23"/>
      <c r="H91" s="23"/>
      <c r="I91" s="6"/>
      <c r="J91" s="6"/>
      <c r="K91" s="13"/>
    </row>
    <row r="92">
      <c r="A92" t="s">
        <v>103</v>
      </c>
      <c r="B92" s="6">
        <f>B77/B21-1</f>
        <v>0.1871306631648062</v>
      </c>
      <c r="C92" s="6"/>
      <c r="D92" s="6"/>
      <c r="E92" s="6"/>
      <c r="F92" s="6"/>
      <c r="G92" s="6"/>
      <c r="H92" s="6"/>
      <c r="I92" s="6"/>
      <c r="J92" s="6"/>
      <c r="K92" s="13"/>
    </row>
    <row r="93">
      <c r="A93" t="s">
        <v>104</v>
      </c>
      <c r="B93" s="6">
        <f>B88/B26-1</f>
        <v>0.18744697792490506</v>
      </c>
      <c r="C93" s="6"/>
      <c r="D93" s="6"/>
      <c r="E93" s="6"/>
      <c r="F93" s="6"/>
      <c r="G93" s="6"/>
      <c r="H93" s="6"/>
      <c r="I93" s="6"/>
      <c r="J93" s="6"/>
      <c r="K93" s="13"/>
    </row>
    <row r="94"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>
      <c r="A95" t="s" s="3">
        <v>105</v>
      </c>
      <c r="B95" t="s" s="4">
        <v>106</v>
      </c>
      <c r="C95" t="s" s="4">
        <v>107</v>
      </c>
      <c r="D95" t="s" s="4">
        <v>108</v>
      </c>
      <c r="E95" t="s" s="4">
        <v>86</v>
      </c>
      <c r="F95" t="s" s="4">
        <v>109</v>
      </c>
      <c r="G95" t="s" s="4">
        <v>273</v>
      </c>
      <c r="H95" t="s" s="4">
        <v>274</v>
      </c>
      <c r="I95" s="13"/>
      <c r="J95" s="13"/>
      <c r="K95" s="13"/>
    </row>
    <row r="96">
      <c r="A96" t="s">
        <v>110</v>
      </c>
      <c r="B96" s="17">
        <v>0.815</v>
      </c>
      <c r="C96" s="15">
        <v>4.82</v>
      </c>
      <c r="D96" s="33"/>
      <c r="E96" s="30">
        <f>B88</f>
        <v>4.904156018829858</v>
      </c>
      <c r="F96" t="str" s="13">
        <f>IF(E96&gt;C96,"Yes","No")</f>
        <v>Yes</v>
      </c>
      <c r="G96" t="str" s="13">
        <f>IF(B106&gt;C96,"Yes","No")</f>
        <v>Yes</v>
      </c>
      <c r="H96" t="str" s="13">
        <f>IF(F96=G96,"Yes","No")</f>
        <v>Yes</v>
      </c>
      <c r="I96" s="13"/>
      <c r="J96" s="13"/>
      <c r="K96" s="13"/>
    </row>
    <row r="97">
      <c r="A97" t="s">
        <v>111</v>
      </c>
      <c r="B97" s="17">
        <v>0.54</v>
      </c>
      <c r="C97" s="17">
        <v>0.46</v>
      </c>
      <c r="D97" s="17">
        <v>0.48</v>
      </c>
      <c r="E97" s="16">
        <f>B89</f>
        <v>0.47000000000000003</v>
      </c>
      <c r="F97" t="str" s="13">
        <f>IF(AND(E97&gt;=C97,E97&lt;D97),"Yes","No")</f>
        <v>Yes</v>
      </c>
      <c r="G97" t="str" s="13">
        <f>IF(AND(B107&gt;=C97,B107&lt;D97),"Yes","No")</f>
        <v>No</v>
      </c>
      <c r="H97" t="str" s="13">
        <f>IF(F97=G97,"Yes","No")</f>
        <v>No</v>
      </c>
      <c r="I97" s="13"/>
      <c r="J97" s="13"/>
      <c r="K97" s="13"/>
    </row>
    <row r="99">
      <c r="A99" t="s" s="3">
        <v>281</v>
      </c>
      <c r="B99" t="s" s="4">
        <v>25</v>
      </c>
      <c r="C99" s="13"/>
      <c r="D99" s="13"/>
      <c r="E99" s="13"/>
      <c r="F99" s="13"/>
      <c r="G99" s="13"/>
      <c r="H99" s="13"/>
    </row>
    <row r="100">
      <c r="A100" t="s">
        <v>17</v>
      </c>
      <c r="B100" s="14">
        <v>76.795</v>
      </c>
      <c r="C100" s="13"/>
      <c r="D100" s="13"/>
      <c r="E100" s="13"/>
      <c r="F100" s="13"/>
      <c r="G100" s="13"/>
      <c r="H100" s="13"/>
    </row>
    <row r="101">
      <c r="A101" t="s">
        <v>18</v>
      </c>
      <c r="B101" s="14">
        <v>15.484</v>
      </c>
      <c r="C101" s="13"/>
      <c r="D101" s="13"/>
      <c r="E101" s="13"/>
      <c r="F101" s="13"/>
      <c r="G101" s="13"/>
      <c r="H101" s="13"/>
    </row>
    <row r="102">
      <c r="A102" t="s">
        <v>96</v>
      </c>
      <c r="B102" s="14">
        <v>92.279</v>
      </c>
      <c r="C102" s="13"/>
      <c r="D102" s="13"/>
      <c r="E102" s="13"/>
      <c r="F102" s="13"/>
      <c r="G102" s="13"/>
      <c r="H102" s="13"/>
    </row>
    <row r="103">
      <c r="A103" t="s">
        <v>27</v>
      </c>
      <c r="B103" s="14">
        <v>45.915</v>
      </c>
      <c r="C103" s="13"/>
      <c r="D103" s="13"/>
      <c r="E103" s="13"/>
      <c r="F103" s="13"/>
      <c r="G103" s="13"/>
      <c r="H103" s="13"/>
    </row>
    <row r="104">
      <c r="A104" t="s">
        <v>282</v>
      </c>
      <c r="B104" s="14">
        <v>36.422</v>
      </c>
      <c r="C104" s="13"/>
      <c r="D104" s="13"/>
      <c r="E104" s="13"/>
      <c r="F104" s="13"/>
      <c r="G104" s="13"/>
      <c r="H104" s="13"/>
    </row>
    <row r="105">
      <c r="A105" t="s">
        <v>209</v>
      </c>
      <c r="B105" s="15">
        <v>4.89</v>
      </c>
      <c r="C105" s="13"/>
      <c r="D105" s="13"/>
      <c r="E105" s="13"/>
      <c r="F105" s="13"/>
      <c r="G105" s="13"/>
      <c r="H105" s="13"/>
    </row>
    <row r="106">
      <c r="A106" t="s">
        <v>186</v>
      </c>
      <c r="B106" s="15">
        <v>4.92</v>
      </c>
      <c r="C106" s="13"/>
      <c r="D106" s="13"/>
      <c r="E106" s="13"/>
      <c r="F106" s="13"/>
      <c r="G106" s="13"/>
      <c r="H106" s="13"/>
    </row>
    <row r="107">
      <c r="A107" t="s">
        <v>23</v>
      </c>
      <c r="B107" s="17">
        <v>0.48</v>
      </c>
      <c r="C107" s="13"/>
      <c r="D107" s="13"/>
      <c r="E107" s="13"/>
      <c r="F107" s="13"/>
      <c r="G107" s="13"/>
      <c r="H107" s="13"/>
    </row>
    <row r="108">
      <c r="A108" t="s">
        <v>283</v>
      </c>
      <c r="B108" s="14">
        <v>63.9</v>
      </c>
      <c r="C108" s="13"/>
      <c r="D108" s="13"/>
      <c r="E108" s="13"/>
      <c r="F108" s="13"/>
      <c r="G108" s="13"/>
      <c r="H108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showGridLines="0" workbookViewId="0">
      <pane xSplit="1" topLeftCell="B1" activePane="topRight" state="frozen"/>
      <selection pane="topRight" activeCell="A1" sqref="A1"/>
    </sheetView>
  </sheetViews>
  <cols>
    <col min="1" max="1" width="57.07421875" customWidth="1"/>
    <col min="2" max="8" width="16.07421875" customWidth="1"/>
    <col min="9" max="9" width="26.64453125" customWidth="1"/>
    <col min="10" max="10" width="20.9296875" customWidth="1"/>
    <col min="11" max="11" width="23.7890625" customWidth="1"/>
    <col min="12" max="12" width="16.07421875" customWidth="1"/>
  </cols>
  <sheetData>
    <row r="1">
      <c r="A1" t="s" s="1">
        <v>112</v>
      </c>
    </row>
    <row r="3">
      <c r="A3" t="s">
        <v>2</v>
      </c>
      <c r="B3" t="s" s="2">
        <v>113</v>
      </c>
    </row>
    <row r="4">
      <c r="A4" t="s">
        <v>4</v>
      </c>
      <c r="B4" t="s" s="2">
        <v>114</v>
      </c>
    </row>
    <row r="5">
      <c r="A5" t="s">
        <v>6</v>
      </c>
      <c r="B5" t="s" s="2">
        <v>115</v>
      </c>
    </row>
    <row r="6">
      <c r="A6" t="s">
        <v>8</v>
      </c>
      <c r="B6" t="s" s="2">
        <v>116</v>
      </c>
    </row>
    <row r="7">
      <c r="A7" t="s">
        <v>10</v>
      </c>
      <c r="B7" t="s" s="2">
        <v>217</v>
      </c>
    </row>
    <row r="8">
      <c r="A8" t="s">
        <v>11</v>
      </c>
    </row>
    <row r="10">
      <c r="A10" t="s" s="3">
        <v>117</v>
      </c>
      <c r="B10" t="s" s="4">
        <v>118</v>
      </c>
      <c r="C10" t="s" s="4">
        <v>119</v>
      </c>
      <c r="D10" t="s" s="4">
        <v>120</v>
      </c>
      <c r="E10" t="s" s="4">
        <v>121</v>
      </c>
      <c r="F10" t="s" s="4">
        <v>122</v>
      </c>
      <c r="G10" t="s" s="4">
        <v>123</v>
      </c>
      <c r="H10" t="s" s="4">
        <v>124</v>
      </c>
      <c r="I10" t="s" s="4">
        <v>125</v>
      </c>
      <c r="J10" t="s" s="4">
        <v>126</v>
      </c>
      <c r="K10" t="s" s="4">
        <v>127</v>
      </c>
      <c r="L10" t="s" s="4">
        <v>90</v>
      </c>
    </row>
    <row r="11">
      <c r="A11" t="s">
        <v>128</v>
      </c>
      <c r="B11" s="5">
        <v>50.702</v>
      </c>
      <c r="C11" s="5">
        <v>60.399</v>
      </c>
      <c r="D11" s="5">
        <v>54.19</v>
      </c>
      <c r="E11" s="5">
        <v>63.271</v>
      </c>
      <c r="F11" s="5">
        <v>56.567</v>
      </c>
      <c r="G11" s="6">
        <f>C11/B11-1</f>
        <v>0.19125478284880293</v>
      </c>
      <c r="H11" s="6">
        <f>E11/D11-1</f>
        <v>0.1675770437350066</v>
      </c>
      <c r="I11" s="7">
        <v>0.156</v>
      </c>
      <c r="J11" s="8">
        <f>F11*(1+I11)</f>
        <v>65.391452</v>
      </c>
      <c r="K11" s="8"/>
      <c r="L11" s="6"/>
    </row>
    <row r="12">
      <c r="A12" t="s">
        <v>129</v>
      </c>
      <c r="B12" s="5">
        <v>8.927</v>
      </c>
      <c r="C12" s="5">
        <v>9.883000000000001</v>
      </c>
      <c r="D12" s="5">
        <v>9.796</v>
      </c>
      <c r="E12" s="5">
        <v>11.055</v>
      </c>
      <c r="F12" s="5">
        <v>10.261000000000001</v>
      </c>
      <c r="G12" s="6">
        <f>C12/B12-1</f>
        <v>0.10709084798924629</v>
      </c>
      <c r="H12" s="6">
        <f>E12/D12-1</f>
        <v>0.12852184565128622</v>
      </c>
      <c r="I12" s="7">
        <v>0.121</v>
      </c>
      <c r="J12" s="8">
        <f>F12*(1+I12)</f>
        <v>11.502581000000001</v>
      </c>
      <c r="K12" s="8"/>
      <c r="L12" s="6"/>
    </row>
    <row r="13">
      <c r="A13" t="s">
        <v>130</v>
      </c>
      <c r="B13" s="5">
        <v>7.256</v>
      </c>
      <c r="C13" s="5">
        <v>6.971</v>
      </c>
      <c r="D13" s="5">
        <v>7.354</v>
      </c>
      <c r="E13" s="5">
        <v>7.303</v>
      </c>
      <c r="F13" s="5">
        <v>7.354</v>
      </c>
      <c r="G13" s="6">
        <f>C13/B13-1</f>
        <v>-0.03927783902976845</v>
      </c>
      <c r="H13" s="6">
        <f>E13/D13-1</f>
        <v>-0.006935001359804183</v>
      </c>
      <c r="I13" s="7">
        <v>-0.021</v>
      </c>
      <c r="J13" s="8">
        <f>F13*(1+I13)</f>
        <v>7.199566</v>
      </c>
      <c r="K13" s="8"/>
      <c r="L13" s="6"/>
    </row>
    <row r="14">
      <c r="A14" t="s">
        <v>131</v>
      </c>
      <c r="B14" s="5">
        <v>10.379</v>
      </c>
      <c r="C14" s="5">
        <v>12.384</v>
      </c>
      <c r="D14" s="5">
        <v>11.203</v>
      </c>
      <c r="E14" s="5">
        <v>12.911</v>
      </c>
      <c r="F14" s="5">
        <v>12.870000000000001</v>
      </c>
      <c r="G14" s="6">
        <f>C14/B14-1</f>
        <v>0.1931785335774161</v>
      </c>
      <c r="H14" s="6">
        <f>E14/D14-1</f>
        <v>0.1524591627242704</v>
      </c>
      <c r="I14" s="7">
        <v>0.158</v>
      </c>
      <c r="J14" s="8">
        <f>F14*(1+I14)</f>
        <v>14.90346</v>
      </c>
      <c r="K14" s="8"/>
      <c r="L14" s="6"/>
    </row>
    <row r="15">
      <c r="A15" t="s" s="9">
        <v>132</v>
      </c>
      <c r="B15" s="10">
        <f>SUM(B11:B14)</f>
        <v>77.264</v>
      </c>
      <c r="C15" s="10">
        <f>SUM(C11:C14)</f>
        <v>89.637</v>
      </c>
      <c r="D15" s="10">
        <f>SUM(D11:D14)</f>
        <v>82.543</v>
      </c>
      <c r="E15" s="10">
        <f>SUM(E11:E14)</f>
        <v>94.53999999999999</v>
      </c>
      <c r="F15" s="10">
        <f>SUM(F11:F14)</f>
        <v>87.052</v>
      </c>
      <c r="G15" s="11">
        <f>C15/B15-1</f>
        <v>0.1601392627873266</v>
      </c>
      <c r="H15" s="11">
        <f>E15/D15-1</f>
        <v>0.14534242758319893</v>
      </c>
      <c r="I15" s="11">
        <f>J15/F15-1</f>
        <v>0.13721751366999024</v>
      </c>
      <c r="J15" s="10">
        <f>SUM(J11:J14)</f>
        <v>98.99705900000001</v>
      </c>
      <c r="K15" s="10"/>
      <c r="L15" s="11"/>
    </row>
    <row r="16">
      <c r="A16" t="s">
        <v>133</v>
      </c>
      <c r="B16" s="5">
        <v>12.26</v>
      </c>
      <c r="C16" s="5">
        <v>20.028</v>
      </c>
      <c r="D16" s="5">
        <v>13.624</v>
      </c>
      <c r="E16" s="5">
        <v>24.768</v>
      </c>
      <c r="F16" s="5">
        <v>15.157</v>
      </c>
      <c r="G16" s="6">
        <f>C16/B16-1</f>
        <v>0.6336052202283848</v>
      </c>
      <c r="H16" s="6">
        <f>E16/D16-1</f>
        <v>0.817968291250734</v>
      </c>
      <c r="I16" s="7">
        <v>1</v>
      </c>
      <c r="J16" s="8">
        <f>F16*(1+I16)</f>
        <v>30.314</v>
      </c>
      <c r="K16" s="5">
        <v>28.7</v>
      </c>
      <c r="L16" s="6">
        <f>J16/K16-1</f>
        <v>0.056236933797909394</v>
      </c>
    </row>
    <row r="17">
      <c r="A17" t="s">
        <v>134</v>
      </c>
      <c r="B17" s="5">
        <v>0.45</v>
      </c>
      <c r="C17" s="5">
        <v>0.41100000000000003</v>
      </c>
      <c r="D17" s="5">
        <v>0.373</v>
      </c>
      <c r="E17" s="5">
        <v>0.382</v>
      </c>
      <c r="F17" s="5">
        <v>0.34400000000000003</v>
      </c>
      <c r="G17" s="6">
        <f>C17/B17-1</f>
        <v>-0.08666666666666667</v>
      </c>
      <c r="H17" s="6">
        <f>E17/D17-1</f>
        <v>0.024128686327077764</v>
      </c>
      <c r="I17" s="7">
        <v>0.163</v>
      </c>
      <c r="J17" s="8">
        <f>F17*(1+I17)</f>
        <v>0.40007200000000004</v>
      </c>
      <c r="K17" s="8"/>
      <c r="L17" s="6"/>
    </row>
    <row r="18">
      <c r="A18" t="s">
        <v>135</v>
      </c>
      <c r="B18" s="5">
        <v>0.26</v>
      </c>
      <c r="C18" s="5">
        <v>-0.18</v>
      </c>
      <c r="D18" s="5">
        <v>-0.112</v>
      </c>
      <c r="E18" s="5">
        <v>0.106</v>
      </c>
      <c r="F18" s="5">
        <v>-0.20700000000000002</v>
      </c>
      <c r="G18" s="6"/>
      <c r="H18" s="6"/>
      <c r="I18" s="6"/>
      <c r="J18" s="5">
        <v>0</v>
      </c>
      <c r="K18" s="8"/>
      <c r="L18" s="6"/>
    </row>
    <row r="19">
      <c r="A19" t="s" s="9">
        <v>136</v>
      </c>
      <c r="B19" s="10">
        <f>SUM(B15:B18)</f>
        <v>90.23400000000001</v>
      </c>
      <c r="C19" s="10">
        <f>SUM(C15:C18)</f>
        <v>109.89599999999999</v>
      </c>
      <c r="D19" s="10">
        <f>SUM(D15:D18)</f>
        <v>96.42800000000001</v>
      </c>
      <c r="E19" s="10">
        <f>SUM(E15:E18)</f>
        <v>119.79599999999999</v>
      </c>
      <c r="F19" s="10">
        <f>SUM(F15:F18)</f>
        <v>102.346</v>
      </c>
      <c r="G19" s="11">
        <f>C19/B19-1</f>
        <v>0.217900126338187</v>
      </c>
      <c r="H19" s="11">
        <f>E19/D19-1</f>
        <v>0.24233625088148658</v>
      </c>
      <c r="I19" s="11">
        <f>J19/F19-1</f>
        <v>0.2673786078596134</v>
      </c>
      <c r="J19" s="10">
        <f>SUM(J15:J18)</f>
        <v>129.711131</v>
      </c>
      <c r="K19" s="12">
        <v>128.2</v>
      </c>
      <c r="L19" s="11">
        <f>J19/K19-1</f>
        <v>0.011787293291731782</v>
      </c>
    </row>
    <row r="20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>
      <c r="A21" t="s" s="3">
        <v>137</v>
      </c>
      <c r="B21" t="s" s="4">
        <v>138</v>
      </c>
      <c r="C21" t="s" s="4">
        <v>119</v>
      </c>
      <c r="D21" t="s" s="4">
        <v>121</v>
      </c>
      <c r="E21" t="s" s="4">
        <v>34</v>
      </c>
      <c r="F21" s="13"/>
      <c r="G21" s="13"/>
      <c r="H21" s="13"/>
      <c r="I21" s="13"/>
      <c r="J21" s="13"/>
      <c r="K21" s="13"/>
      <c r="L21" s="13"/>
    </row>
    <row r="22">
      <c r="A22" t="s">
        <v>40</v>
      </c>
      <c r="B22" s="14">
        <v>111.43</v>
      </c>
      <c r="C22" s="14">
        <v>107.2</v>
      </c>
      <c r="D22" s="14">
        <v>116.93</v>
      </c>
      <c r="E22" s="13"/>
      <c r="F22" s="13"/>
      <c r="G22" s="13"/>
      <c r="H22" s="13"/>
      <c r="I22" s="13"/>
      <c r="J22" s="13"/>
      <c r="K22" s="13"/>
      <c r="L22" s="13"/>
    </row>
    <row r="23">
      <c r="A23" t="s">
        <v>38</v>
      </c>
      <c r="B23" s="14">
        <v>113.83</v>
      </c>
      <c r="C23" s="14">
        <v>109.9</v>
      </c>
      <c r="D23" s="14">
        <v>119.8</v>
      </c>
      <c r="E23" s="13"/>
      <c r="F23" s="13"/>
      <c r="G23" s="13"/>
      <c r="H23" s="13"/>
      <c r="I23" s="13"/>
      <c r="J23" s="13"/>
      <c r="K23" s="13"/>
      <c r="L23" s="13"/>
    </row>
    <row r="24">
      <c r="A24" t="s">
        <v>41</v>
      </c>
      <c r="B24" s="6">
        <f>B23/B22-1</f>
        <v>0.02153818540787933</v>
      </c>
      <c r="C24" s="6">
        <f>C23/C22-1</f>
        <v>0.025186567164179108</v>
      </c>
      <c r="D24" s="6">
        <f>D23/D22-1</f>
        <v>0.02454459933293407</v>
      </c>
      <c r="E24" s="6">
        <f>AVERAGE(B24:D24)</f>
        <v>0.0237564506349975</v>
      </c>
      <c r="F24" s="13"/>
      <c r="G24" s="13"/>
      <c r="H24" s="13"/>
      <c r="I24" s="13"/>
      <c r="J24" s="13"/>
      <c r="K24" s="13"/>
      <c r="L24" s="13"/>
    </row>
    <row r="25">
      <c r="A25" t="s">
        <v>139</v>
      </c>
      <c r="B25" s="14">
        <v>16.18</v>
      </c>
      <c r="C25" s="14">
        <v>18.05</v>
      </c>
      <c r="D25" s="14">
        <v>22.24</v>
      </c>
      <c r="E25" s="13"/>
      <c r="F25" s="13"/>
      <c r="G25" s="13"/>
      <c r="H25" s="13"/>
      <c r="I25" s="13"/>
      <c r="J25" s="13"/>
      <c r="K25" s="13"/>
      <c r="L25" s="13"/>
    </row>
    <row r="26">
      <c r="A26" t="s">
        <v>140</v>
      </c>
      <c r="B26" s="14">
        <v>17.66</v>
      </c>
      <c r="C26" s="14">
        <v>20.03</v>
      </c>
      <c r="D26" s="14">
        <v>24.768</v>
      </c>
      <c r="E26" s="13"/>
      <c r="F26" s="13"/>
      <c r="G26" s="13"/>
      <c r="H26" s="13"/>
      <c r="I26" s="13"/>
      <c r="J26" s="13"/>
      <c r="K26" s="13"/>
      <c r="L26" s="13"/>
    </row>
    <row r="27">
      <c r="A27" t="s">
        <v>141</v>
      </c>
      <c r="B27" s="6">
        <f>B26/B25-1</f>
        <v>0.09147095179233622</v>
      </c>
      <c r="C27" s="6">
        <f>C26/C25-1</f>
        <v>0.10969529085872587</v>
      </c>
      <c r="D27" s="6">
        <f>D26/D25-1</f>
        <v>0.11366906474820149</v>
      </c>
      <c r="E27" s="6">
        <f>AVERAGE(B27:D27)</f>
        <v>0.10494510246642119</v>
      </c>
      <c r="F27" s="13"/>
      <c r="G27" s="13"/>
      <c r="H27" s="13"/>
      <c r="I27" s="13"/>
      <c r="J27" s="13"/>
      <c r="K27" s="13"/>
      <c r="L27" s="13"/>
    </row>
    <row r="28">
      <c r="A28" t="s">
        <v>142</v>
      </c>
      <c r="B28" s="15">
        <v>2.63</v>
      </c>
      <c r="C28" s="15">
        <v>2.63</v>
      </c>
      <c r="D28" s="15">
        <v>2.89</v>
      </c>
      <c r="E28" s="13"/>
      <c r="F28" s="13"/>
      <c r="G28" s="13"/>
      <c r="H28" s="13"/>
      <c r="I28" s="13"/>
      <c r="J28" s="13"/>
      <c r="K28" s="13"/>
      <c r="L28" s="13"/>
    </row>
    <row r="29">
      <c r="A29" t="s">
        <v>143</v>
      </c>
      <c r="B29" s="15">
        <v>2.82</v>
      </c>
      <c r="C29" s="15">
        <v>2.62</v>
      </c>
      <c r="D29" s="15">
        <v>2.85</v>
      </c>
      <c r="E29" s="13"/>
      <c r="F29" s="13"/>
      <c r="G29" s="13"/>
      <c r="H29" s="13"/>
      <c r="I29" s="13"/>
      <c r="J29" s="13"/>
      <c r="K29" s="13"/>
      <c r="L29" s="13"/>
    </row>
    <row r="30">
      <c r="A30" t="s">
        <v>41</v>
      </c>
      <c r="B30" s="6">
        <f>B29/B28-1</f>
        <v>0.07224334600760463</v>
      </c>
      <c r="C30" s="6">
        <f>C29/C28-1</f>
        <v>-0.0038022813688212143</v>
      </c>
      <c r="D30" s="6">
        <f>D29/D28-1</f>
        <v>-0.01384083044982698</v>
      </c>
      <c r="E30" s="6">
        <f>AVERAGE(B30:D30)</f>
        <v>0.018200078062985476</v>
      </c>
      <c r="F30" s="13"/>
      <c r="G30" s="13"/>
      <c r="H30" s="13"/>
      <c r="I30" s="13"/>
      <c r="J30" s="13"/>
      <c r="K30" s="13"/>
      <c r="L30" s="13"/>
    </row>
    <row r="3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>
      <c r="A32" t="s" s="3">
        <v>144</v>
      </c>
      <c r="B32" t="s" s="4">
        <v>145</v>
      </c>
      <c r="C32" t="s" s="4">
        <v>146</v>
      </c>
      <c r="D32" t="s" s="4">
        <v>147</v>
      </c>
      <c r="E32" t="s" s="4">
        <v>126</v>
      </c>
      <c r="F32" s="13"/>
      <c r="G32" s="13"/>
      <c r="H32" s="13"/>
      <c r="I32" s="13"/>
      <c r="J32" s="13"/>
      <c r="K32" s="13"/>
      <c r="L32" s="13"/>
    </row>
    <row r="33">
      <c r="A33" t="s">
        <v>148</v>
      </c>
      <c r="B33" s="5">
        <v>39.544</v>
      </c>
      <c r="C33" s="16">
        <f>B33/E15</f>
        <v>0.41827797757562934</v>
      </c>
      <c r="D33" s="17">
        <v>0.415</v>
      </c>
      <c r="E33" s="8">
        <f>J15*D33</f>
        <v>41.083779485</v>
      </c>
      <c r="F33" s="13"/>
      <c r="G33" s="13"/>
      <c r="H33" s="13"/>
      <c r="I33" s="13"/>
      <c r="J33" s="13"/>
      <c r="K33" s="13"/>
      <c r="L33" s="13"/>
    </row>
    <row r="34">
      <c r="A34" t="s">
        <v>149</v>
      </c>
      <c r="B34" s="5">
        <v>8.814</v>
      </c>
      <c r="C34" s="16">
        <f>B34/E16</f>
        <v>0.35586240310077516</v>
      </c>
      <c r="D34" s="17">
        <v>0.34</v>
      </c>
      <c r="E34" s="8">
        <f>J16*D34</f>
        <v>10.30676</v>
      </c>
      <c r="F34" s="13"/>
      <c r="G34" s="13"/>
      <c r="H34" s="13"/>
      <c r="I34" s="13"/>
      <c r="J34" s="13"/>
      <c r="K34" s="13"/>
      <c r="L34" s="13"/>
    </row>
    <row r="35">
      <c r="A35" t="s">
        <v>150</v>
      </c>
      <c r="B35" s="5">
        <v>-1.799</v>
      </c>
      <c r="C35" s="13"/>
      <c r="D35" s="5">
        <v>-1.9</v>
      </c>
      <c r="E35" s="8">
        <f>D35</f>
        <v>-1.9</v>
      </c>
      <c r="F35" s="13"/>
      <c r="G35" s="13"/>
      <c r="H35" s="13"/>
      <c r="I35" s="13"/>
      <c r="J35" s="13"/>
      <c r="K35" s="13"/>
      <c r="L35" s="13"/>
    </row>
    <row r="36">
      <c r="A36" t="s">
        <v>151</v>
      </c>
      <c r="B36" s="5">
        <v>-5.789</v>
      </c>
      <c r="C36" s="13"/>
      <c r="D36" s="5">
        <v>-5.4</v>
      </c>
      <c r="E36" s="8">
        <f>D36</f>
        <v>-5.4</v>
      </c>
      <c r="F36" s="13"/>
      <c r="G36" s="13"/>
      <c r="H36" s="13"/>
      <c r="I36" s="13"/>
      <c r="J36" s="13"/>
      <c r="K36" s="13"/>
      <c r="L36" s="13"/>
    </row>
    <row r="37">
      <c r="A37" t="s" s="9">
        <v>152</v>
      </c>
      <c r="B37" s="12">
        <v>40.77</v>
      </c>
      <c r="C37" s="18"/>
      <c r="D37" s="18"/>
      <c r="E37" s="10">
        <f>SUM(E33:E36)</f>
        <v>44.09053948500001</v>
      </c>
      <c r="F37" s="13"/>
      <c r="G37" s="13"/>
      <c r="H37" s="13"/>
      <c r="I37" s="13"/>
      <c r="J37" s="13"/>
      <c r="K37" s="13"/>
      <c r="L37" s="13"/>
    </row>
    <row r="38">
      <c r="A38" t="s">
        <v>153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>
      <c r="A40" t="s" s="3">
        <v>154</v>
      </c>
      <c r="B40" t="s" s="4">
        <v>145</v>
      </c>
      <c r="C40" t="s" s="4">
        <v>147</v>
      </c>
      <c r="D40" t="s" s="4">
        <v>62</v>
      </c>
      <c r="E40" s="4"/>
      <c r="F40" t="s" s="4">
        <v>155</v>
      </c>
      <c r="G40" t="s" s="4">
        <v>156</v>
      </c>
      <c r="H40" t="s" s="4">
        <v>157</v>
      </c>
      <c r="I40" s="13"/>
      <c r="J40" s="13"/>
      <c r="K40" s="13"/>
      <c r="L40" s="13"/>
    </row>
    <row r="41">
      <c r="A41" t="s">
        <v>158</v>
      </c>
      <c r="B41" s="8">
        <f>F41-G41</f>
        <v>-1.0480000000000018</v>
      </c>
      <c r="C41" s="5">
        <v>-0.2</v>
      </c>
      <c r="D41" t="s" s="19">
        <v>159</v>
      </c>
      <c r="E41" t="s" s="13">
        <v>160</v>
      </c>
      <c r="F41" s="20">
        <v>97.983</v>
      </c>
      <c r="G41" s="20">
        <v>99.031</v>
      </c>
      <c r="H41" s="21"/>
      <c r="I41" s="13"/>
      <c r="J41" s="13"/>
      <c r="K41" s="13"/>
      <c r="L41" s="13"/>
    </row>
    <row r="42">
      <c r="A42" t="s">
        <v>161</v>
      </c>
      <c r="B42" s="16">
        <f>(G42-H42)/(F42-G41)</f>
        <v>0.11731534162428887</v>
      </c>
      <c r="C42" s="17">
        <v>0.14</v>
      </c>
      <c r="D42" t="s" s="19">
        <v>162</v>
      </c>
      <c r="E42" t="s" s="13">
        <v>163</v>
      </c>
      <c r="F42" s="20">
        <v>138.753</v>
      </c>
      <c r="G42" s="20">
        <v>26.56</v>
      </c>
      <c r="H42" s="20">
        <v>21.9</v>
      </c>
      <c r="I42" s="13"/>
      <c r="J42" s="13"/>
      <c r="K42" s="13"/>
      <c r="L42" s="13"/>
    </row>
    <row r="43">
      <c r="A43" t="s">
        <v>75</v>
      </c>
      <c r="B43" s="22">
        <v>12.309</v>
      </c>
      <c r="C43" s="22">
        <v>12.39</v>
      </c>
      <c r="D43" t="s" s="19">
        <v>164</v>
      </c>
      <c r="E43" s="13"/>
      <c r="F43" s="13"/>
      <c r="G43" s="13"/>
      <c r="H43" s="13"/>
      <c r="I43" s="13"/>
      <c r="J43" s="13"/>
      <c r="K43" s="13"/>
      <c r="L43" s="13"/>
    </row>
    <row r="44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>
      <c r="A45" t="s" s="3">
        <v>165</v>
      </c>
      <c r="B45" t="s" s="4">
        <v>25</v>
      </c>
      <c r="C45" t="s" s="4">
        <v>62</v>
      </c>
      <c r="D45" s="13"/>
      <c r="E45" s="13"/>
      <c r="F45" s="13"/>
      <c r="G45" s="13"/>
      <c r="H45" s="13"/>
      <c r="I45" s="13"/>
      <c r="J45" s="13"/>
      <c r="K45" s="13"/>
      <c r="L45" s="13"/>
    </row>
    <row r="46">
      <c r="A46" t="s">
        <v>166</v>
      </c>
      <c r="B46" s="14">
        <v>80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>
      <c r="A47" t="s">
        <v>167</v>
      </c>
      <c r="B47" s="14">
        <v>14.1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>
      <c r="A48" t="s">
        <v>168</v>
      </c>
      <c r="B48" s="23">
        <f>B46+B47</f>
        <v>94.1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>
      <c r="A49" t="s">
        <v>169</v>
      </c>
      <c r="B49" s="15">
        <v>170.86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>
      <c r="A50" t="s">
        <v>170</v>
      </c>
      <c r="B50" s="15">
        <v>150.86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>
      <c r="A51" t="s">
        <v>171</v>
      </c>
      <c r="B51" s="8">
        <f>B48*(B50/B49-1)</f>
        <v>-11.014865972140937</v>
      </c>
      <c r="C51" t="s" s="19">
        <v>172</v>
      </c>
      <c r="D51" s="13"/>
      <c r="E51" s="13"/>
      <c r="F51" s="13"/>
      <c r="G51" s="13"/>
      <c r="H51" s="13"/>
      <c r="I51" s="13"/>
      <c r="J51" s="13"/>
      <c r="K51" s="13"/>
      <c r="L51" s="13"/>
    </row>
    <row r="52">
      <c r="A52" t="s">
        <v>173</v>
      </c>
      <c r="B52" s="5">
        <v>0</v>
      </c>
      <c r="C52" t="s" s="19">
        <v>174</v>
      </c>
      <c r="D52" s="13"/>
      <c r="E52" s="13"/>
      <c r="F52" s="13"/>
      <c r="G52" s="13"/>
      <c r="H52" s="13"/>
      <c r="I52" s="13"/>
      <c r="J52" s="13"/>
      <c r="K52" s="13"/>
      <c r="L52" s="13"/>
    </row>
    <row r="53">
      <c r="A53" t="s">
        <v>175</v>
      </c>
      <c r="B53" s="8">
        <f>B51+B52</f>
        <v>-11.014865972140937</v>
      </c>
      <c r="C53" s="19"/>
      <c r="D53" s="13"/>
      <c r="E53" s="13"/>
      <c r="F53" s="13"/>
      <c r="G53" s="13"/>
      <c r="H53" s="13"/>
      <c r="I53" s="13"/>
      <c r="J53" s="13"/>
      <c r="K53" s="13"/>
      <c r="L53" s="13"/>
    </row>
    <row r="54">
      <c r="A54" t="s">
        <v>176</v>
      </c>
      <c r="B54" s="16">
        <f>H42/G41</f>
        <v>0.22114287445345393</v>
      </c>
      <c r="C54" t="s" s="19">
        <v>177</v>
      </c>
      <c r="D54" s="13"/>
      <c r="E54" s="13"/>
      <c r="F54" s="13"/>
      <c r="G54" s="13"/>
      <c r="H54" s="13"/>
      <c r="I54" s="13"/>
      <c r="J54" s="13"/>
      <c r="K54" s="13"/>
      <c r="L54" s="13"/>
    </row>
    <row r="55">
      <c r="A55" t="s">
        <v>178</v>
      </c>
      <c r="B55" s="24">
        <f>B53*(1-B54)/C43</f>
        <v>-0.6924137892931519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>
      <c r="A57" t="s" s="3">
        <v>179</v>
      </c>
      <c r="B57" t="s" s="4">
        <v>86</v>
      </c>
      <c r="C57" t="s" s="4">
        <v>87</v>
      </c>
      <c r="D57" t="s" s="4">
        <v>88</v>
      </c>
      <c r="E57" t="s" s="4">
        <v>127</v>
      </c>
      <c r="F57" t="s" s="4">
        <v>90</v>
      </c>
      <c r="G57" t="s" s="25">
        <v>180</v>
      </c>
      <c r="H57" t="s" s="4">
        <v>92</v>
      </c>
      <c r="I57" t="s" s="4">
        <v>93</v>
      </c>
      <c r="J57" t="s" s="4">
        <v>94</v>
      </c>
      <c r="K57" t="s" s="4">
        <v>95</v>
      </c>
      <c r="L57" s="13"/>
    </row>
    <row r="58">
      <c r="A58" t="s" s="9">
        <v>136</v>
      </c>
      <c r="B58" s="10">
        <f>J19</f>
        <v>129.711131</v>
      </c>
      <c r="C58" s="10">
        <f>B58*(1-B68)</f>
        <v>127.765464035</v>
      </c>
      <c r="D58" s="10">
        <f>B58*(1+B68)</f>
        <v>131.65679796499998</v>
      </c>
      <c r="E58" s="12">
        <v>128.2</v>
      </c>
      <c r="F58" s="11">
        <f>B58/E58-1</f>
        <v>0.011787293291731782</v>
      </c>
      <c r="G58" t="s" s="26">
        <v>181</v>
      </c>
      <c r="H58" s="52">
        <f>B90</f>
        <v>127.577</v>
      </c>
      <c r="I58" s="11">
        <f>IF(H58="","",B58/H58-1)</f>
        <v>0.016728179844329283</v>
      </c>
      <c r="J58" s="11">
        <f>IF(OR(H58="",E58=""),"",E58/H58-1)</f>
        <v>0.004883325364289703</v>
      </c>
      <c r="K58" t="str" s="18">
        <f>IF(OR(I58="",J58=""),"",IF(ABS(I58)&lt;ABS(J58),"Yes","No"))</f>
        <v>No</v>
      </c>
      <c r="L58" s="13"/>
    </row>
    <row r="59">
      <c r="A59" t="s">
        <v>182</v>
      </c>
      <c r="B59" s="8">
        <f>J16</f>
        <v>30.314</v>
      </c>
      <c r="C59" s="8">
        <f>B59*(1-B69)</f>
        <v>28.798299999999998</v>
      </c>
      <c r="D59" s="8">
        <f>B59*(1+B69)</f>
        <v>31.829700000000003</v>
      </c>
      <c r="E59" s="5">
        <v>28.7</v>
      </c>
      <c r="F59" s="6">
        <f>B59/E59-1</f>
        <v>0.056236933797909394</v>
      </c>
      <c r="G59" t="s" s="19">
        <v>181</v>
      </c>
      <c r="H59" s="23">
        <f>B87</f>
        <v>30.709</v>
      </c>
      <c r="I59" s="6">
        <f>IF(H59="","",B59/H59-1)</f>
        <v>-0.012862678693542628</v>
      </c>
      <c r="J59" s="6">
        <f>IF(OR(H59="",E59=""),"",E59/H59-1)</f>
        <v>-0.06542056074766356</v>
      </c>
      <c r="K59" t="str" s="13">
        <f>IF(OR(I59="",J59=""),"",IF(ABS(I59)&lt;ABS(J59),"Yes","No"))</f>
        <v>Yes</v>
      </c>
      <c r="L59" s="13"/>
    </row>
    <row r="60">
      <c r="A60" t="s">
        <v>27</v>
      </c>
      <c r="B60" s="8">
        <f>E37</f>
        <v>44.09053948500001</v>
      </c>
      <c r="C60" s="8"/>
      <c r="D60" s="8"/>
      <c r="E60" s="8"/>
      <c r="F60" s="6"/>
      <c r="G60" s="19"/>
      <c r="H60" s="23">
        <f>B95</f>
        <v>40.576</v>
      </c>
      <c r="I60" s="6">
        <f>IF(H60="","",B60/H60-1)</f>
        <v>0.08661621364846228</v>
      </c>
      <c r="J60" s="6"/>
      <c r="K60" s="13"/>
      <c r="L60" s="13"/>
    </row>
    <row r="61">
      <c r="A61" t="s">
        <v>183</v>
      </c>
      <c r="B61" s="8">
        <f>B60+C41</f>
        <v>43.890539485000005</v>
      </c>
      <c r="C61" s="8"/>
      <c r="D61" s="8"/>
      <c r="E61" s="8"/>
      <c r="F61" s="6"/>
      <c r="G61" s="19"/>
      <c r="H61" s="23"/>
      <c r="I61" s="6"/>
      <c r="J61" s="6"/>
      <c r="K61" s="13"/>
      <c r="L61" s="13"/>
    </row>
    <row r="62">
      <c r="A62" t="s">
        <v>184</v>
      </c>
      <c r="B62" s="8">
        <f>B61*(1-C42)</f>
        <v>37.745863957100006</v>
      </c>
      <c r="C62" s="8"/>
      <c r="D62" s="8"/>
      <c r="E62" s="8"/>
      <c r="F62" s="6"/>
      <c r="G62" s="19"/>
      <c r="H62" s="23"/>
      <c r="I62" s="6"/>
      <c r="J62" s="6"/>
      <c r="K62" s="13"/>
      <c r="L62" s="13"/>
    </row>
    <row r="63">
      <c r="A63" t="s" s="9">
        <v>185</v>
      </c>
      <c r="B63" s="27">
        <f>B62/C43</f>
        <v>3.046478124059726</v>
      </c>
      <c r="C63" s="27">
        <f>B63*(1-B70)</f>
        <v>2.8941542178567397</v>
      </c>
      <c r="D63" s="27">
        <f>B63*(1+B70)</f>
        <v>3.1988020302627125</v>
      </c>
      <c r="E63" s="28">
        <v>3.02</v>
      </c>
      <c r="F63" s="11">
        <f>B63/E63-1</f>
        <v>0.008767590748253618</v>
      </c>
      <c r="G63" t="s" s="26">
        <v>181</v>
      </c>
      <c r="H63" s="32">
        <f>B99</f>
        <v>2.67</v>
      </c>
      <c r="I63" s="11">
        <f>IF(H63="","",B63/H63-1)</f>
        <v>0.14100304271899855</v>
      </c>
      <c r="J63" s="11">
        <f>IF(OR(H63="",E63=""),"",E63/H63-1)</f>
        <v>0.13108614232209748</v>
      </c>
      <c r="K63" t="str" s="18">
        <f>IF(OR(I63="",J63=""),"",IF(ABS(I63)&lt;ABS(J63),"Yes","No"))</f>
        <v>No</v>
      </c>
      <c r="L63" s="13"/>
    </row>
    <row r="64">
      <c r="A64" t="s" s="9">
        <v>186</v>
      </c>
      <c r="B64" s="27">
        <f>B63+B55</f>
        <v>2.354064334766574</v>
      </c>
      <c r="C64" s="27">
        <f>B64-B71</f>
        <v>1.9040643347665742</v>
      </c>
      <c r="D64" s="27">
        <f>B64+B71</f>
        <v>2.8040643347665744</v>
      </c>
      <c r="E64" s="28">
        <v>3.1</v>
      </c>
      <c r="F64" s="11">
        <f>B64/E64-1</f>
        <v>-0.24062440813981478</v>
      </c>
      <c r="G64" t="s" s="26">
        <v>187</v>
      </c>
      <c r="H64" s="32">
        <f>B98</f>
        <v>2.12</v>
      </c>
      <c r="I64" s="11">
        <f>IF(H64="","",B64/H64-1)</f>
        <v>0.11040770507857256</v>
      </c>
      <c r="J64" s="11">
        <f>IF(OR(H64="",E64=""),"",E64/H64-1)</f>
        <v>0.46226415094339623</v>
      </c>
      <c r="K64" t="str" s="18">
        <f>IF(OR(I64="",J64=""),"",IF(ABS(I64)&lt;ABS(J64),"Yes","No"))</f>
        <v>Yes</v>
      </c>
      <c r="L64" s="13"/>
    </row>
    <row r="65">
      <c r="A65" t="s">
        <v>103</v>
      </c>
      <c r="B65" s="16">
        <f>B58/F19-1</f>
        <v>0.2673786078596134</v>
      </c>
      <c r="C65" s="13"/>
      <c r="D65" s="13"/>
      <c r="E65" s="13"/>
      <c r="F65" s="6"/>
      <c r="G65" s="13"/>
      <c r="H65" s="13"/>
      <c r="I65" s="6"/>
      <c r="J65" s="6"/>
      <c r="K65" s="13"/>
      <c r="L65" s="13"/>
    </row>
    <row r="66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>
      <c r="A67" t="s" s="3">
        <v>188</v>
      </c>
      <c r="B67" t="s" s="4">
        <v>25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>
      <c r="A68" t="s">
        <v>77</v>
      </c>
      <c r="B68" s="17">
        <v>0.015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>
      <c r="A69" t="s">
        <v>189</v>
      </c>
      <c r="B69" s="17">
        <v>0.05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>
      <c r="A70" t="s">
        <v>190</v>
      </c>
      <c r="B70" s="17">
        <v>0.05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>
      <c r="A71" t="s">
        <v>191</v>
      </c>
      <c r="B71" s="15">
        <v>0.45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>
      <c r="A73" t="s" s="3">
        <v>105</v>
      </c>
      <c r="B73" t="s" s="4">
        <v>106</v>
      </c>
      <c r="C73" t="s" s="4">
        <v>192</v>
      </c>
      <c r="D73" t="s" s="4">
        <v>86</v>
      </c>
      <c r="E73" t="s" s="4">
        <v>109</v>
      </c>
      <c r="F73" t="s" s="4">
        <v>273</v>
      </c>
      <c r="G73" t="s" s="4">
        <v>274</v>
      </c>
      <c r="H73" s="13"/>
      <c r="I73" s="13"/>
      <c r="J73" s="13"/>
      <c r="K73" s="13"/>
      <c r="L73" s="13"/>
    </row>
    <row r="74">
      <c r="A74" t="s">
        <v>193</v>
      </c>
      <c r="B74" s="17">
        <v>0.245</v>
      </c>
      <c r="C74" s="15">
        <v>3.1</v>
      </c>
      <c r="D74" s="30">
        <f>B64</f>
        <v>2.354064334766574</v>
      </c>
      <c r="E74" t="str" s="13">
        <f>IF(D74&gt;C74,"Yes","No")</f>
        <v>No</v>
      </c>
      <c r="F74" t="str" s="13">
        <f>IF(B98&gt;C74,"Yes","No")</f>
        <v>No</v>
      </c>
      <c r="G74" t="str" s="13">
        <f>IF(E74=F74,"Yes","No")</f>
        <v>Yes</v>
      </c>
      <c r="H74" s="13"/>
      <c r="I74" s="13"/>
      <c r="J74" s="13"/>
      <c r="K74" s="13"/>
      <c r="L74" s="13"/>
    </row>
    <row r="75">
      <c r="A75" t="s">
        <v>194</v>
      </c>
      <c r="B75" s="17">
        <v>0.65</v>
      </c>
      <c r="C75" s="14">
        <v>30</v>
      </c>
      <c r="D75" s="23">
        <f>B59</f>
        <v>30.314</v>
      </c>
      <c r="E75" t="str" s="13">
        <f>IF(D75&gt;C75,"Yes","No")</f>
        <v>Yes</v>
      </c>
      <c r="F75" t="str" s="13">
        <f>IF(B87&gt;C75,"Yes","No")</f>
        <v>Yes</v>
      </c>
      <c r="G75" t="str" s="13">
        <f>IF(E75=F75,"Yes","No")</f>
        <v>Yes</v>
      </c>
      <c r="H75" s="13"/>
      <c r="I75" s="13"/>
      <c r="J75" s="13"/>
      <c r="K75" s="13"/>
      <c r="L75" s="13"/>
    </row>
    <row r="77">
      <c r="A77" t="s" s="3">
        <v>195</v>
      </c>
      <c r="B77" t="s" s="3">
        <v>196</v>
      </c>
    </row>
    <row r="78">
      <c r="A78" t="s">
        <v>197</v>
      </c>
      <c r="B78" t="s" s="19">
        <v>198</v>
      </c>
    </row>
    <row r="79">
      <c r="A79" t="s">
        <v>199</v>
      </c>
      <c r="B79" t="s" s="19">
        <v>200</v>
      </c>
    </row>
    <row r="80">
      <c r="A80" t="s">
        <v>201</v>
      </c>
      <c r="B80" t="s" s="19">
        <v>202</v>
      </c>
    </row>
    <row r="82">
      <c r="A82" t="s" s="3">
        <v>275</v>
      </c>
      <c r="B82" t="s" s="4">
        <v>276</v>
      </c>
      <c r="C82" t="s" s="4">
        <v>86</v>
      </c>
      <c r="D82" t="s" s="4">
        <v>93</v>
      </c>
    </row>
    <row r="83">
      <c r="A83" t="s">
        <v>128</v>
      </c>
      <c r="B83" s="5">
        <v>63.35</v>
      </c>
      <c r="C83" s="8">
        <f>J11</f>
        <v>65.391452</v>
      </c>
      <c r="D83" s="6">
        <f>C83/B83-1</f>
        <v>0.032224972375690664</v>
      </c>
    </row>
    <row r="84">
      <c r="A84" t="s">
        <v>129</v>
      </c>
      <c r="B84" s="5">
        <v>11.207</v>
      </c>
      <c r="C84" s="8">
        <f>J12</f>
        <v>11.502581000000001</v>
      </c>
      <c r="D84" s="6">
        <f>C84/B84-1</f>
        <v>0.026374676541447428</v>
      </c>
    </row>
    <row r="85">
      <c r="A85" t="s">
        <v>130</v>
      </c>
      <c r="B85" s="5">
        <v>7.455</v>
      </c>
      <c r="C85" s="8">
        <f>J13</f>
        <v>7.199566</v>
      </c>
      <c r="D85" s="6">
        <f>C85/B85-1</f>
        <v>-0.03426344735077136</v>
      </c>
    </row>
    <row r="86">
      <c r="A86" t="s">
        <v>131</v>
      </c>
      <c r="B86" s="5">
        <v>14.29</v>
      </c>
      <c r="C86" s="8">
        <f>J14</f>
        <v>14.90346</v>
      </c>
      <c r="D86" s="6">
        <f>C86/B86-1</f>
        <v>0.042929321203639015</v>
      </c>
    </row>
    <row r="87">
      <c r="A87" t="s">
        <v>133</v>
      </c>
      <c r="B87" s="5">
        <v>30.709</v>
      </c>
      <c r="C87" s="8">
        <f>J16</f>
        <v>30.314</v>
      </c>
      <c r="D87" s="6">
        <f>C87/B87-1</f>
        <v>-0.012862678693542628</v>
      </c>
    </row>
    <row r="88">
      <c r="A88" t="s">
        <v>134</v>
      </c>
      <c r="B88" s="5">
        <v>0.372</v>
      </c>
      <c r="C88" s="8">
        <f>J17</f>
        <v>0.40007200000000004</v>
      </c>
      <c r="D88" s="6">
        <f>C88/B88-1</f>
        <v>0.07546236559139796</v>
      </c>
    </row>
    <row r="89">
      <c r="A89" t="s">
        <v>135</v>
      </c>
      <c r="B89" s="5">
        <v>0.194</v>
      </c>
      <c r="C89" s="8">
        <f>J18</f>
        <v>0</v>
      </c>
      <c r="D89" s="6"/>
    </row>
    <row r="90">
      <c r="A90" t="s" s="9">
        <v>136</v>
      </c>
      <c r="B90" s="12">
        <v>127.577</v>
      </c>
      <c r="C90" s="10">
        <f>J19</f>
        <v>129.711131</v>
      </c>
      <c r="D90" s="11">
        <f>C90/B90-1</f>
        <v>0.016728179844329283</v>
      </c>
    </row>
    <row r="91">
      <c r="A91" t="s">
        <v>148</v>
      </c>
      <c r="B91" s="5">
        <v>39.157</v>
      </c>
      <c r="C91" s="8">
        <f>E33</f>
        <v>41.083779485</v>
      </c>
      <c r="D91" s="6">
        <f>C91/B91-1</f>
        <v>0.049206514416324065</v>
      </c>
    </row>
    <row r="92">
      <c r="A92" t="s">
        <v>149</v>
      </c>
      <c r="B92" s="5">
        <v>11.121</v>
      </c>
      <c r="C92" s="8">
        <f>E34</f>
        <v>10.30676</v>
      </c>
      <c r="D92" s="6">
        <f>C92/B92-1</f>
        <v>-0.07321643737074002</v>
      </c>
    </row>
    <row r="93">
      <c r="A93" t="s">
        <v>150</v>
      </c>
      <c r="B93" s="5">
        <v>-2.047</v>
      </c>
      <c r="C93" s="8">
        <f>E35</f>
        <v>-1.9</v>
      </c>
      <c r="D93" s="6">
        <f>C93/B93-1</f>
        <v>-0.07181240840254044</v>
      </c>
    </row>
    <row r="94">
      <c r="A94" t="s">
        <v>151</v>
      </c>
      <c r="B94" s="5">
        <v>-7.655</v>
      </c>
      <c r="C94" s="8">
        <f>E36</f>
        <v>-5.4</v>
      </c>
      <c r="D94" s="6">
        <f>C94/B94-1</f>
        <v>-0.294578706727629</v>
      </c>
    </row>
    <row r="95">
      <c r="A95" t="s" s="9">
        <v>152</v>
      </c>
      <c r="B95" s="12">
        <v>40.576</v>
      </c>
      <c r="C95" s="10">
        <f>E37</f>
        <v>44.09053948500001</v>
      </c>
      <c r="D95" s="11">
        <f>C95/B95-1</f>
        <v>0.08661621364846228</v>
      </c>
    </row>
    <row r="96">
      <c r="A96" t="s">
        <v>277</v>
      </c>
      <c r="B96" s="5">
        <v>-8.664</v>
      </c>
      <c r="C96" s="8">
        <f>B53</f>
        <v>-11.014865972140937</v>
      </c>
      <c r="D96" s="6">
        <f>C96/B96-1</f>
        <v>0.2713372544022319</v>
      </c>
    </row>
    <row r="97">
      <c r="A97" t="s">
        <v>178</v>
      </c>
      <c r="B97" s="53">
        <v>-0.55</v>
      </c>
      <c r="C97" s="24">
        <f>B55</f>
        <v>-0.6924137892931519</v>
      </c>
      <c r="D97" s="6">
        <f>C97/B97-1</f>
        <v>0.25893416235118516</v>
      </c>
    </row>
    <row r="98">
      <c r="A98" t="s">
        <v>186</v>
      </c>
      <c r="B98" s="53">
        <v>2.12</v>
      </c>
      <c r="C98" s="24">
        <f>B64</f>
        <v>2.354064334766574</v>
      </c>
      <c r="D98" s="6">
        <f>C98/B98-1</f>
        <v>0.11040770507857256</v>
      </c>
    </row>
    <row r="99">
      <c r="A99" t="s">
        <v>185</v>
      </c>
      <c r="B99" s="24">
        <f>B98-B97</f>
        <v>2.67</v>
      </c>
      <c r="C99" s="24">
        <f>B63</f>
        <v>3.046478124059726</v>
      </c>
      <c r="D99" s="6">
        <f>C99/B99-1</f>
        <v>0.14100304271899855</v>
      </c>
    </row>
    <row r="100">
      <c r="A100" t="s">
        <v>99</v>
      </c>
      <c r="B100" s="14">
        <v>32.355</v>
      </c>
      <c r="C100" s="23"/>
      <c r="D100" s="6"/>
    </row>
    <row r="101">
      <c r="A101" t="s">
        <v>278</v>
      </c>
      <c r="B101" s="14">
        <v>5.887</v>
      </c>
      <c r="C101" s="23"/>
      <c r="D101" s="6"/>
    </row>
    <row r="102">
      <c r="A102" t="s">
        <v>279</v>
      </c>
      <c r="B102" s="14">
        <v>1.9</v>
      </c>
      <c r="C102" s="23"/>
      <c r="D102" s="6"/>
    </row>
    <row r="103">
      <c r="A103" t="s">
        <v>280</v>
      </c>
      <c r="B103" s="16">
        <f>(B101+B102)/(B100-B96)</f>
        <v>0.18983885516467977</v>
      </c>
      <c r="C103" s="16">
        <f>C42</f>
        <v>0.14</v>
      </c>
      <c r="D103" s="6">
        <f>C103-B103</f>
        <v>-0.04983885516467976</v>
      </c>
    </row>
    <row r="104">
      <c r="A104" t="s">
        <v>75</v>
      </c>
      <c r="B104" s="22">
        <v>12.368</v>
      </c>
      <c r="C104" s="31">
        <f>C43</f>
        <v>12.39</v>
      </c>
      <c r="D104" s="6">
        <f>C104/B104-1</f>
        <v>0.0017787839586027587</v>
      </c>
    </row>
  </sheetData>
  <pageMargins left="0.7" right="0.7" top="0.75" bottom="0.75" header="0.3" footer="0.3"/>
</worksheet>
</file>

<file path=ccalc/calcState.xml><?xml version="1.0" encoding="utf-8"?>
<calcState xmlns="urn:twentyai:ccalc:calc-state" version="1" digest="90d1604a2edc77d808d4b75c1c2159b249501f01c2527f6d4ae7b22af98b644b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2026-10-28T16:30:43Z</dcterms:created>
  <dcterms:modified xsi:type="dcterms:W3CDTF">2026-10-28T16:30:43Z</dcterms:modified>
  <cp:category/>
  <cp:contentStatus/>
</cp:coreProperties>
</file>