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5.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2"/>
  </bookViews>
  <sheets>
    <sheet name="Diligence Log" sheetId="4" r:id="rId1"/>
    <sheet name="Seller Questions" sheetId="5" r:id="rId2"/>
    <sheet name="Summary" sheetId="1" r:id="rId3"/>
    <sheet name="Checklist" sheetId="2" r:id="rId4"/>
    <sheet name="Exposure" sheetId="3" r:id="rId5"/>
  </sheets>
  <calcPr/>
  <extLst>
    <ext xmlns:xccaches="urn:twentyai:ccalc:caches" uri="{3C5F2E7A-9B41-4D6E-A8C2-19409CCA1C01}">
      <xccaches:writer/>
    </ext>
  </extLst>
</workbook>
</file>

<file path=xl/comments5.xml><?xml version="1.0" encoding="utf-8"?>
<comments xmlns="http://schemas.openxmlformats.org/spreadsheetml/2006/main">
  <authors>
    <author>Compound</author>
  </authors>
  <commentList>
    <comment ref="C10" authorId="0">
      <text>
        <t xml:space="preserve">Cedar Fork ALTA-NSPS Land Title Survey Report.pdf (page 2)</t>
      </text>
    </comment>
    <comment ref="C11" authorId="0">
      <text>
        <t xml:space="preserve">Cedar Fork Offering Memorandum.pdf (page 13)</t>
      </text>
    </comment>
    <comment ref="C12" authorId="0">
      <text>
        <t xml:space="preserve">Cedar Fork ALTA-NSPS Land Title Survey Report.pdf (page 2)</t>
      </text>
    </comment>
    <comment ref="C13" authorId="0">
      <text>
        <t xml:space="preserve">Cedar Fork ALTA-NSPS Land Title Survey Report.pdf (page 2)</t>
      </text>
    </comment>
    <comment ref="C14" authorId="0">
      <text>
        <t xml:space="preserve">Cedar Fork ALTA-NSPS Land Title Survey Report.pdf (page 2)</t>
      </text>
    </comment>
    <comment ref="C15" authorId="0">
      <text>
        <t xml:space="preserve">Cedar Fork ALTA-NSPS Land Title Survey Report.pdf (page 2)</t>
      </text>
    </comment>
    <comment ref="C18" authorId="0">
      <text>
        <t xml:space="preserve">Cedar Fork Appraisal 2026-09-01.pdf (page 3)</t>
      </text>
    </comment>
    <comment ref="C19" authorId="0">
      <text>
        <t xml:space="preserve">Cedar Fork Appraisal 2026-09-01.pdf (page 3)</t>
      </text>
    </comment>
    <comment ref="C20" authorId="0">
      <text>
        <t xml:space="preserve">Cedar Fork Appraisal 2026-09-01.pdf (page 3)</t>
      </text>
    </comment>
    <comment ref="C25" authorId="0">
      <text>
        <t xml:space="preserve">Cedar Fork GL Detail Other Income Oct-25 to Sep-26.xlsx (GL Detail A8:D8)</t>
      </text>
    </comment>
    <comment ref="C26" authorId="0">
      <text>
        <t xml:space="preserve">Cedar Fork Offering Memorandum.pdf (page 15)</t>
      </text>
    </comment>
    <comment ref="C27" authorId="0">
      <text>
        <t xml:space="preserve">Cedar Fork Lease Abstract and Rent Roll Reconciliation.xlsx (Reconciliation P25)</t>
      </text>
    </comment>
    <comment ref="C40" authorId="0">
      <text>
        <t xml:space="preserve">Cedar Fork Property Condition Assessment 2026-08-22.pdf (page 3)</t>
      </text>
    </comment>
    <comment ref="C41" authorId="0">
      <text>
        <t xml:space="preserve">Cedar Fork Property Condition Assessment 2026-08-22.pdf (page 3)</t>
      </text>
    </comment>
    <comment ref="C42" authorId="0">
      <text>
        <t xml:space="preserve">Cedar Fork Property Condition Assessment 2026-08-22.pdf (page 3)</t>
      </text>
    </comment>
    <comment ref="C44" authorId="0">
      <text>
        <t xml:space="preserve">Cedar Fork Property Condition Assessment 2026-08-22.pdf (page 3)</t>
      </text>
    </comment>
    <comment ref="C46" authorId="0">
      <text>
        <t xml:space="preserve">Cedar Fork Offering Memorandum.pdf (page 16)</t>
      </text>
    </comment>
    <comment ref="C51" authorId="0">
      <text>
        <t xml:space="preserve">Cited for C51:C52
Cedar Fork Phase I Environmental Site Assessment 2026-08-15.pdf (page 3)</t>
      </text>
    </comment>
    <comment ref="C55" authorId="0">
      <text>
        <t xml:space="preserve">Denton CAD 2026 Notice of Appraised Value.pdf (page 1)</t>
      </text>
    </comment>
    <comment ref="C56" authorId="0">
      <text>
        <t xml:space="preserve">Denton CAD 2026 Notice of Appraised Value.pdf (page 1)</t>
      </text>
    </comment>
    <comment ref="C58" authorId="0">
      <text>
        <t xml:space="preserve">Denton CAD 2026 Notice of Appraised Value.pdf (page 1)</t>
      </text>
    </comment>
    <comment ref="C6" authorId="0">
      <text>
        <t xml:space="preserve">Cedar Fork Offering Memorandum.pdf (page 5)</t>
      </text>
    </comment>
    <comment ref="C7" authorId="0">
      <text>
        <t xml:space="preserve">Cedar Fork Offering Memorandum.pdf (page 3)</t>
      </text>
    </comment>
    <comment ref="C75" authorId="0">
      <text>
        <t xml:space="preserve">Cedar Fork Lease Abstract and Rent Roll Reconciliation.xlsx (Reconciliation P13)</t>
      </text>
    </comment>
    <comment ref="C76" authorId="0">
      <text>
        <t xml:space="preserve">Cedar Fork Lease Abstract and Rent Roll Reconciliation.xlsx (Reconciliation P11)</t>
      </text>
    </comment>
    <comment ref="C78" authorId="0">
      <text>
        <t xml:space="preserve">Cedar Fork Lease Abstract and Rent Roll Reconciliation.xlsx (Reconciliation P23)</t>
      </text>
    </comment>
    <comment ref="C8" authorId="0">
      <text>
        <t xml:space="preserve">Cedar Fork Offering Memorandum.pdf (page 15)</t>
      </text>
    </comment>
    <comment ref="C81" authorId="0">
      <text>
        <t xml:space="preserve">Cedar Fork Lease Abstract and Rent Roll Reconciliation.xlsx (Closing Items C12)</t>
      </text>
    </comment>
    <comment ref="C82" authorId="0">
      <text>
        <t xml:space="preserve">Cedar Fork Lease Abstract and Rent Roll Reconciliation.xlsx (Closing Items C21)</t>
      </text>
    </comment>
    <comment ref="C83" authorId="0">
      <text>
        <t xml:space="preserve">Cedar Fork Lease Abstract and Rent Roll Reconciliation.xlsx (Closing Items C25)</t>
      </text>
    </comment>
    <comment ref="C84" authorId="0">
      <text>
        <t xml:space="preserve">Cedar Fork Lease Abstract and Rent Roll Reconciliation.xlsx (Closing Items C42)</t>
      </text>
    </comment>
    <comment ref="C85" authorId="0">
      <text>
        <t xml:space="preserve">Cedar Fork Lease Abstract and Rent Roll Reconciliation.xlsx (Closing Items C40)</t>
      </text>
    </comment>
    <comment ref="C86" authorId="0">
      <text>
        <t xml:space="preserve">Cedar Fork Lease Abstract and Rent Roll Reconciliation.xlsx (Closing Items C49)</t>
      </text>
    </comment>
    <comment ref="C87" authorId="0">
      <text>
        <t xml:space="preserve">Cedar Fork Lease Abstract and Rent Roll Reconciliation.xlsx (Closing Items C53)</t>
      </text>
    </comment>
    <comment ref="C88" authorId="0">
      <text>
        <t xml:space="preserve">Cedar Fork Lease Abstract and Rent Roll Reconciliation.xlsx (Closing Items C54)</t>
      </text>
    </comment>
    <comment ref="C9" authorId="0">
      <text>
        <t xml:space="preserve">Cedar Fork Offering Memorandum.pdf (page 3)</t>
      </text>
    </comment>
    <comment ref="C90" authorId="0">
      <text>
        <t xml:space="preserve">Estoppel Tracker.xlsx (Estoppel Tracker B17:F17)</t>
      </text>
    </comment>
    <comment ref="C91" authorId="0">
      <text>
        <t xml:space="preserve">Estoppel Tracker.xlsx (Estoppel Tracker B23:F23)</t>
      </text>
    </comment>
  </commentList>
</comments>
</file>

<file path=xl/sharedStrings.xml><?xml version="1.0" encoding="utf-8"?>
<sst xmlns="http://schemas.openxmlformats.org/spreadsheetml/2006/main" count="890" uniqueCount="890">
  <si>
    <t>Cedar Fork Commerce Park - Diligence Exposure Calculations</t>
  </si>
  <si>
    <t>Dollar exposures behind the Checklist. Inputs are read from the data room and the lease reconciliation workbook; every computed figure is a formula.</t>
  </si>
  <si>
    <t>INPUTS</t>
  </si>
  <si>
    <t>Target closing date</t>
  </si>
  <si>
    <t>Asking price</t>
  </si>
  <si>
    <t>In-place NOI per OM</t>
  </si>
  <si>
    <t>In-place cap rate per OM</t>
  </si>
  <si>
    <t>Building area (SF)</t>
  </si>
  <si>
    <t>Vacant area, B-300 and E-200 (SF)</t>
  </si>
  <si>
    <t>Site area (acres)</t>
  </si>
  <si>
    <t>Building F parking field in flood Zone AE (acres)</t>
  </si>
  <si>
    <t>Trailer stalls, total</t>
  </si>
  <si>
    <t>Building D trailer stalls inside the Schedule B-II item 9 easement</t>
  </si>
  <si>
    <t>PRICE AND APPRAISAL</t>
  </si>
  <si>
    <t>Appraised as-is market value, leased fee, 9/1/2026</t>
  </si>
  <si>
    <t>Appraisal NOI</t>
  </si>
  <si>
    <t>Appraisal cap rate</t>
  </si>
  <si>
    <t>Asking price above appraised value ($)</t>
  </si>
  <si>
    <t>Premium to appraised value</t>
  </si>
  <si>
    <t>IN-PLACE NOI</t>
  </si>
  <si>
    <t>Lease termination fee in T12 other income, Gulf Coast Vending, January 2026</t>
  </si>
  <si>
    <t>T12 roof repairs the OM adds back as non-recurring</t>
  </si>
  <si>
    <t>Rent roll base rent not supported by executed leases</t>
  </si>
  <si>
    <t>(-) Rent roll variances: C-300, C-100 and F-300</t>
  </si>
  <si>
    <t>(-) One-time lease termination fee</t>
  </si>
  <si>
    <t>Diligence-adjusted in-place NOI ($)</t>
  </si>
  <si>
    <t>OM in-place NOI overstatement</t>
  </si>
  <si>
    <t>Overstatement as % of OM in-place NOI</t>
  </si>
  <si>
    <t>Adjusted NOI cap rate on asking price</t>
  </si>
  <si>
    <t>Value of adjusted NOI at the OM cap rate</t>
  </si>
  <si>
    <t>Value effect against asking price</t>
  </si>
  <si>
    <t>Further NOI at risk while the Building C roof leaks (roof repair add-back)</t>
  </si>
  <si>
    <t>PHYSICAL CONDITION CAPITAL</t>
  </si>
  <si>
    <t>Building C roof replacement (original 2001 BUR, active leaks), Years 1-2</t>
  </si>
  <si>
    <t>Parking and truck court mill and overlay, Buildings D-F, Year 3</t>
  </si>
  <si>
    <t>RTU replacements, 9 units past useful life, Years 1-5</t>
  </si>
  <si>
    <t>PCA immediate and short-term costs ($)</t>
  </si>
  <si>
    <t>PCA total as reported</t>
  </si>
  <si>
    <t>Check: computed less reported</t>
  </si>
  <si>
    <t>OM roof capital, Year 1</t>
  </si>
  <si>
    <t>PCA costs above OM roof capital</t>
  </si>
  <si>
    <t>Building C roof above OM roof capital</t>
  </si>
  <si>
    <t>ENVIRONMENTAL</t>
  </si>
  <si>
    <t>Phase II subsurface investigation, low estimate</t>
  </si>
  <si>
    <t>Phase II subsurface investigation, high estimate</t>
  </si>
  <si>
    <t>REAL ESTATE TAXES</t>
  </si>
  <si>
    <t>2026 appraised value, Denton CAD</t>
  </si>
  <si>
    <t>Combined tax rate</t>
  </si>
  <si>
    <t>Estimated 2026 taxes, computed</t>
  </si>
  <si>
    <t>Estimated 2026 taxes per notice</t>
  </si>
  <si>
    <t>Check: computed less notice</t>
  </si>
  <si>
    <t>Taxes if reassessed to the asking price</t>
  </si>
  <si>
    <t>Annual tax increase if reassessed to the asking price ($)</t>
  </si>
  <si>
    <t>Taxes if reassessed to the appraised value</t>
  </si>
  <si>
    <t>Annual tax increase if reassessed to the appraised value</t>
  </si>
  <si>
    <t>Vacant share of building area</t>
  </si>
  <si>
    <t>Landlord share of the increase at current vacancy</t>
  </si>
  <si>
    <t>Days of 2026 before closing (seller's ownership)</t>
  </si>
  <si>
    <t>Days in 2026</t>
  </si>
  <si>
    <t>Estimated 2026 tax proration credit to buyer</t>
  </si>
  <si>
    <t>FLOOD AND TITLE</t>
  </si>
  <si>
    <t>Zone AE share of site area</t>
  </si>
  <si>
    <t>Trailer stalls inside the item 9 easement, share of total</t>
  </si>
  <si>
    <t>LEASES AND ESTOPPELS</t>
  </si>
  <si>
    <t>C-300 remeasured to 9,200 SF</t>
  </si>
  <si>
    <t>C-100 rent step of 11/1/2026 shown early</t>
  </si>
  <si>
    <t>Rent roll error, C-300 and C-100</t>
  </si>
  <si>
    <t>F-300 rent on the rent roll with no executed lease</t>
  </si>
  <si>
    <t>Total rent roll variance ($)</t>
  </si>
  <si>
    <t>Check: total less reconciliation total</t>
  </si>
  <si>
    <t>B-200 free rent remaining after closing (credit to buyer)</t>
  </si>
  <si>
    <t>C-200 unfunded TI allowance (tenant claims offset)</t>
  </si>
  <si>
    <t>B-200 TI allowance, funding not documented</t>
  </si>
  <si>
    <t>A-100 base rent after the 6/30/2028 termination date</t>
  </si>
  <si>
    <t>A-100 termination fee, base rent component</t>
  </si>
  <si>
    <t>B-100 fixed renewal against seller 2028 market rent, per year</t>
  </si>
  <si>
    <t>Security deposits per leases</t>
  </si>
  <si>
    <t>Security deposits confirmed by estoppels</t>
  </si>
  <si>
    <t>Deposits not confirmed by estoppel (C-400, F-300)</t>
  </si>
  <si>
    <t>Earliest estoppel date returned (D-300)</t>
  </si>
  <si>
    <t>Latest estoppel date returned (F-400)</t>
  </si>
  <si>
    <t>Age of oldest estoppel at closing (days)</t>
  </si>
  <si>
    <t>Age of newest estoppel at closing (days)</t>
  </si>
  <si>
    <t>CLOSING CREDITS TO BUYER</t>
  </si>
  <si>
    <t>B-200 free rent</t>
  </si>
  <si>
    <t>C-200 unfunded TI allowance</t>
  </si>
  <si>
    <t>B-200 TI allowance, if unfunded</t>
  </si>
  <si>
    <t>2026 real estate tax proration (estimate)</t>
  </si>
  <si>
    <t>Credits to buyer at closing ($)</t>
  </si>
  <si>
    <t>INDICATIVE VALUE AFTER DILIGENCE FINDINGS</t>
  </si>
  <si>
    <t>(-) Building C roof replacement</t>
  </si>
  <si>
    <t>Indicative value after diligence findings ($)</t>
  </si>
  <si>
    <t>Difference to asking price</t>
  </si>
  <si>
    <t>Difference to appraised value</t>
  </si>
  <si>
    <t>Amount</t>
  </si>
  <si>
    <t>Source</t>
  </si>
  <si>
    <t>Offering Memorandum, Offering Terms</t>
  </si>
  <si>
    <t>Offering Memorandum, Financial Analysis</t>
  </si>
  <si>
    <t>ALTA/NSPS Survey Report, Executive summary</t>
  </si>
  <si>
    <t>Offering Memorandum, Rent Roll Summary</t>
  </si>
  <si>
    <t>Appraisal (Lonestar Valuation Group), Executive summary</t>
  </si>
  <si>
    <t>Appraisal, Executive summary</t>
  </si>
  <si>
    <t>GL Detail Other Income, account 4810</t>
  </si>
  <si>
    <t>Lease Abstract and Rent Roll Reconciliation, Reconciliation sheet</t>
  </si>
  <si>
    <t>Property Condition Assessment, Table 1</t>
  </si>
  <si>
    <t>Offering Memorandum, Cash Flow Assumptions</t>
  </si>
  <si>
    <t>Phase I ESA, Summary</t>
  </si>
  <si>
    <t>Denton CAD 2026 Notice of Appraised Value</t>
  </si>
  <si>
    <t>Lease Abstract and Rent Roll Reconciliation, Closing Items sheet</t>
  </si>
  <si>
    <t>Estoppel Tracker</t>
  </si>
  <si>
    <t>Cedar Fork Commerce Park - Real Estate Due Diligence Checklist</t>
  </si>
  <si>
    <t>One row per diligence item. Documents are in Cedar Fork Data Room unless marked Missing; dollar exposures link to the Exposure sheet. Status: Clear, Issue or Missing.</t>
  </si>
  <si>
    <t>Ref</t>
  </si>
  <si>
    <t>TITLE</t>
  </si>
  <si>
    <t>TTL-01</t>
  </si>
  <si>
    <t>TTL-02</t>
  </si>
  <si>
    <t>TTL-03</t>
  </si>
  <si>
    <t>TTL-04</t>
  </si>
  <si>
    <t>TTL-05</t>
  </si>
  <si>
    <t>TTL-06</t>
  </si>
  <si>
    <t>TTL-07</t>
  </si>
  <si>
    <t>TTL-08</t>
  </si>
  <si>
    <t>TTL-09</t>
  </si>
  <si>
    <t>SURVEY</t>
  </si>
  <si>
    <t>SRV-01</t>
  </si>
  <si>
    <t>SRV-02</t>
  </si>
  <si>
    <t>SRV-03</t>
  </si>
  <si>
    <t>SRV-04</t>
  </si>
  <si>
    <t>SRV-05</t>
  </si>
  <si>
    <t>SRV-06</t>
  </si>
  <si>
    <t>ZONING</t>
  </si>
  <si>
    <t>ZON-01</t>
  </si>
  <si>
    <t>ZON-02</t>
  </si>
  <si>
    <t>ZON-03</t>
  </si>
  <si>
    <t>ENV-01</t>
  </si>
  <si>
    <t>ENV-02</t>
  </si>
  <si>
    <t>ENV-03</t>
  </si>
  <si>
    <t>PHYSICAL CONDITION</t>
  </si>
  <si>
    <t>PHY-01</t>
  </si>
  <si>
    <t>PHY-02</t>
  </si>
  <si>
    <t>PHY-03</t>
  </si>
  <si>
    <t>PHY-04</t>
  </si>
  <si>
    <t>PHY-05</t>
  </si>
  <si>
    <t>LSE-01</t>
  </si>
  <si>
    <t>LSE-02</t>
  </si>
  <si>
    <t>LSE-03</t>
  </si>
  <si>
    <t>LSE-04</t>
  </si>
  <si>
    <t>LSE-05</t>
  </si>
  <si>
    <t>LSE-06</t>
  </si>
  <si>
    <t>LSE-07</t>
  </si>
  <si>
    <t>LSE-08</t>
  </si>
  <si>
    <t>LSE-09</t>
  </si>
  <si>
    <t>LSE-10</t>
  </si>
  <si>
    <t>LSE-11</t>
  </si>
  <si>
    <t>FINANCIALS</t>
  </si>
  <si>
    <t>FIN-01</t>
  </si>
  <si>
    <t>FIN-02</t>
  </si>
  <si>
    <t>FIN-03</t>
  </si>
  <si>
    <t>FIN-04</t>
  </si>
  <si>
    <t>FIN-05</t>
  </si>
  <si>
    <t>FIN-06</t>
  </si>
  <si>
    <t>FIN-07</t>
  </si>
  <si>
    <t>FIN-08</t>
  </si>
  <si>
    <t>FIN-09</t>
  </si>
  <si>
    <t>FIN-10</t>
  </si>
  <si>
    <t>INSURANCE AND FLOOD</t>
  </si>
  <si>
    <t>INS-01</t>
  </si>
  <si>
    <t>INS-02</t>
  </si>
  <si>
    <t>INS-03</t>
  </si>
  <si>
    <t>INS-04</t>
  </si>
  <si>
    <t>INS-05</t>
  </si>
  <si>
    <t>CLOSING DELIVERABLES</t>
  </si>
  <si>
    <t>CLS-01</t>
  </si>
  <si>
    <t>CLS-02</t>
  </si>
  <si>
    <t>CLS-03</t>
  </si>
  <si>
    <t>CLS-04</t>
  </si>
  <si>
    <t>CLS-05</t>
  </si>
  <si>
    <t>CLS-06</t>
  </si>
  <si>
    <t>CLS-07</t>
  </si>
  <si>
    <t>CLS-08</t>
  </si>
  <si>
    <t>CLS-09</t>
  </si>
  <si>
    <t>Category</t>
  </si>
  <si>
    <t>Title</t>
  </si>
  <si>
    <t>Survey</t>
  </si>
  <si>
    <t>Zoning</t>
  </si>
  <si>
    <t>Environmental</t>
  </si>
  <si>
    <t>Physical condition</t>
  </si>
  <si>
    <t>Leases and estoppels</t>
  </si>
  <si>
    <t>Financials</t>
  </si>
  <si>
    <t>Insurance and flood</t>
  </si>
  <si>
    <t>Closing deliverables</t>
  </si>
  <si>
    <t>Diligence item</t>
  </si>
  <si>
    <t>Vesting, estate and commitment status</t>
  </si>
  <si>
    <t>Legal description</t>
  </si>
  <si>
    <t>Monetary liens (Schedule B-I, requirement 5)</t>
  </si>
  <si>
    <t>Schedule B-II items 1 and 2: taxes and tenants' rights</t>
  </si>
  <si>
    <t>Schedule B-II item 3: survey exception</t>
  </si>
  <si>
    <t>Schedule B-II item 4: public rights in roads</t>
  </si>
  <si>
    <t>Schedule B-II items 5 and 6: plat easements and setback lines</t>
  </si>
  <si>
    <t>Schedule B-II items 7, 8, 10, 11 and 12: water, electric, gas, telecom and sanitary sewer easements 'of record'</t>
  </si>
  <si>
    <t>Schedule B-II item 9: 30-foot drainage and utility easement, Vol. 4417, Pg. 212</t>
  </si>
  <si>
    <t>Certification and parties</t>
  </si>
  <si>
    <t>Survey plat</t>
  </si>
  <si>
    <t>Table A scope</t>
  </si>
  <si>
    <t>Plotting of Schedule B-II easements</t>
  </si>
  <si>
    <t>Encroachments, access and boundary</t>
  </si>
  <si>
    <t>Building area, parking and trailer stalls</t>
  </si>
  <si>
    <t>Zoning district and use</t>
  </si>
  <si>
    <t>C-100 outdoor storage yard: legal nonconforming use</t>
  </si>
  <si>
    <t>Site standards, certificates of occupancy, open permits and code cases</t>
  </si>
  <si>
    <t>Recognized environmental condition: Building E underground fuel tank</t>
  </si>
  <si>
    <t>Phase I reliance and buyer user status</t>
  </si>
  <si>
    <t>Tenant hazardous materials use</t>
  </si>
  <si>
    <t>Building C roof</t>
  </si>
  <si>
    <t>Paving at Buildings D to F</t>
  </si>
  <si>
    <t>Rooftop HVAC units</t>
  </si>
  <si>
    <t>PCA reliance and scope</t>
  </si>
  <si>
    <t>Roofs, structure and envelope of Buildings A, B, D, E and F</t>
  </si>
  <si>
    <t>Rent roll errors: C-300 area and C-100 rent step</t>
  </si>
  <si>
    <t>F-300 Prairie Dental Lab: no executed lease in effect</t>
  </si>
  <si>
    <t>B-200 tenant improvement allowance</t>
  </si>
  <si>
    <t>C-200 unfunded TI and rent offset claim</t>
  </si>
  <si>
    <t>Missing estoppels: C-400 and F-300</t>
  </si>
  <si>
    <t>Estoppel dating</t>
  </si>
  <si>
    <t>Rentable area and occupancy</t>
  </si>
  <si>
    <t>A-100 Lone Star Cabinetry termination option</t>
  </si>
  <si>
    <t>B-100 Trinity Medical Logistics fixed-rate renewal</t>
  </si>
  <si>
    <t>Lease form: subordination, SNDA, estoppels, purchase rights and guaranties</t>
  </si>
  <si>
    <t>One-time termination fee in in-place NOI</t>
  </si>
  <si>
    <t>In-place NOI and value after diligence adjustments</t>
  </si>
  <si>
    <t>Roof repair add-back</t>
  </si>
  <si>
    <t>Appraisal</t>
  </si>
  <si>
    <t>Real estate tax reassessment</t>
  </si>
  <si>
    <t>Tax bills, tax certificates and protest history</t>
  </si>
  <si>
    <t>CAM reconciliations and operating budget</t>
  </si>
  <si>
    <t>Tenant credit, receivables and operating history</t>
  </si>
  <si>
    <t>T12 base rent against the rent roll</t>
  </si>
  <si>
    <t>Service contracts and management agreement</t>
  </si>
  <si>
    <t>Flood zone</t>
  </si>
  <si>
    <t>Flood insurance</t>
  </si>
  <si>
    <t>Property and liability coverage</t>
  </si>
  <si>
    <t>Loss runs</t>
  </si>
  <si>
    <t>Tenant insurance certificates</t>
  </si>
  <si>
    <t>Purchase agreement deadlines</t>
  </si>
  <si>
    <t>Deed, bill of sale and assignments</t>
  </si>
  <si>
    <t>Seller authority, good standing and owner's affidavit</t>
  </si>
  <si>
    <t>Updated title commitment, pro forma policy and recertified survey</t>
  </si>
  <si>
    <t>Certified rent roll and estoppels at closing</t>
  </si>
  <si>
    <t>Security deposits</t>
  </si>
  <si>
    <t>2026 real estate tax proration</t>
  </si>
  <si>
    <t>Tenant notices, FIRPTA, warranties, keys and plans</t>
  </si>
  <si>
    <t>SNDAs for the buyer's lender</t>
  </si>
  <si>
    <t>Document in data room</t>
  </si>
  <si>
    <t>Title Commitment GF 26-118402 (Kessler Bluff Title Company, effective 8/20/2026)</t>
  </si>
  <si>
    <t>Title Commitment, Schedule A; Denton CAD 2026 Notice of Appraised Value; ALTA/NSPS Survey Report</t>
  </si>
  <si>
    <t>Title Commitment, Schedule B-I</t>
  </si>
  <si>
    <t>Title Commitment, Schedule B-II; leases; tenant estoppels</t>
  </si>
  <si>
    <t>Title Commitment, Schedule B-II and B-I requirement 7; ALTA/NSPS Survey Report</t>
  </si>
  <si>
    <t>Title Commitment, Schedule B-II; ALTA/NSPS Survey Report</t>
  </si>
  <si>
    <t>Missing: recorded plat</t>
  </si>
  <si>
    <t>Missing: recorded easement instruments</t>
  </si>
  <si>
    <t>ALTA/NSPS Survey Report (North Texas Land Surveying, plat and report dated 8/28/2026)</t>
  </si>
  <si>
    <t>Missing: signed and sealed survey plat</t>
  </si>
  <si>
    <t>ALTA/NSPS Survey Report, surveyor's certification</t>
  </si>
  <si>
    <t>ALTA/NSPS Survey Report, Section 5</t>
  </si>
  <si>
    <t>ALTA/NSPS Survey Report</t>
  </si>
  <si>
    <t>ALTA/NSPS Survey Report; Offering Memorandum; seller rent roll</t>
  </si>
  <si>
    <t>Zoning Verification Letter (City of Lewisville, 7/30/2026)</t>
  </si>
  <si>
    <t>Zoning Verification Letter; C-100 Brazos Fire Protection Lease (Sec. 4.6)</t>
  </si>
  <si>
    <t>Missing: zoning report, certificates of occupancy, City permit and code records</t>
  </si>
  <si>
    <t>Phase I ESA (Trinity Environmental Group, 8/15/2026)</t>
  </si>
  <si>
    <t>Phase I ESA, Sections 2.5 and 2.6</t>
  </si>
  <si>
    <t>Phase I ESA, Section 6; leases (Sec. 4.3)</t>
  </si>
  <si>
    <t>Property Condition Assessment (Halcyon Building Sciences, 8/22/2026)</t>
  </si>
  <si>
    <t>Property Condition Assessment</t>
  </si>
  <si>
    <t>Property Condition Assessment; leases (Sec. 5.1)</t>
  </si>
  <si>
    <t>Property Condition Assessment, Sections 2 and 7</t>
  </si>
  <si>
    <t>Leases; C-300 Remeasurement of Premises Letter (2/10/2025); estoppels; Lease Abstract and Rent Roll Reconciliation</t>
  </si>
  <si>
    <t>F-300 Lease (6/1/2021); F-300 First Amendment DRAFT 5/12/2026</t>
  </si>
  <si>
    <t>B-200 Pecan Street Brewing Supply Lease (Sec. 2.5); B-200 estoppel</t>
  </si>
  <si>
    <t>B-200 Pecan Street Brewing Supply Lease (Sec. 6.5); B-200 estoppel</t>
  </si>
  <si>
    <t>C-200 Redbird HVAC Services estoppel (9/24/2026)</t>
  </si>
  <si>
    <t>Estoppel Tracker; leases (Sec. 10.1)</t>
  </si>
  <si>
    <t>Tenant estoppel certificates dated 9/8/2026 to 9/25/2026</t>
  </si>
  <si>
    <t>Seller rent roll; leases; ALTA/NSPS Survey Report; Appraisal</t>
  </si>
  <si>
    <t>A-100 First Amendment to Lease (3/15/2024); A-100 estoppel</t>
  </si>
  <si>
    <t>B-100 Trinity Medical Logistics Lease (Article 13)</t>
  </si>
  <si>
    <t>Leases (Articles 10, 11 and 13)</t>
  </si>
  <si>
    <t>GL Detail Other Income (account 4810); T12 Operating Statement; Offering Memorandum</t>
  </si>
  <si>
    <t>Offering Memorandum, Financial Analysis; Lease Abstract and Rent Roll Reconciliation; GL Detail Other Income</t>
  </si>
  <si>
    <t>T12 Operating Statement (Roof Repairs); Offering Memorandum; Property Condition Assessment</t>
  </si>
  <si>
    <t>Appraisal (Lonestar Valuation Group, value as of 9/1/2026)</t>
  </si>
  <si>
    <t>Denton CAD 2026 Notice of Appraised Value; Offering Memorandum, Cash Flow Assumptions</t>
  </si>
  <si>
    <t>Missing: 2024-2026 tax bills, tax certificates, protest records</t>
  </si>
  <si>
    <t>Missing: 2024 and 2025 CAM reconciliations, 2026 budget and estimates</t>
  </si>
  <si>
    <t>Missing: aged receivables, tenant financial statements, 2024-2025 operating statements</t>
  </si>
  <si>
    <t>T12 Operating Statement; Lease Abstract and Rent Roll Reconciliation</t>
  </si>
  <si>
    <t>Missing: service, maintenance and management contracts</t>
  </si>
  <si>
    <t>ALTA/NSPS Survey Report; Appraisal; Offering Memorandum; Certificate of Property Insurance</t>
  </si>
  <si>
    <t>Certificate of Property Insurance (Brazos Mutual, issued 3/1/2026)</t>
  </si>
  <si>
    <t>Certificate of Property Insurance</t>
  </si>
  <si>
    <t>Missing: five-year loss runs</t>
  </si>
  <si>
    <t>Missing: tenant certificates of insurance</t>
  </si>
  <si>
    <t>Missing: purchase and sale agreement</t>
  </si>
  <si>
    <t>Title Commitment, Schedule B-I requirement 3</t>
  </si>
  <si>
    <t>Title Commitment, Schedule B-I requirements 4 and 6</t>
  </si>
  <si>
    <t>Title Commitment (effective 8/20/2026); ALTA/NSPS Survey Report (8/28/2026)</t>
  </si>
  <si>
    <t>Seller rent roll (9/30/2026); Estoppel Tracker</t>
  </si>
  <si>
    <t>Leases (Sec. 2.4); Lease Abstract and Rent Roll Reconciliation</t>
  </si>
  <si>
    <t>Denton CAD 2026 Notice of Appraised Value; Offering Memorandum</t>
  </si>
  <si>
    <t>Missing</t>
  </si>
  <si>
    <t>Leases (Article 11)</t>
  </si>
  <si>
    <t>Status</t>
  </si>
  <si>
    <t>Clear</t>
  </si>
  <si>
    <t>Issue</t>
  </si>
  <si>
    <t>What the document says</t>
  </si>
  <si>
    <t>Fee simple title vested in Cedar Fork Industrial Partners LP. Owner's Policy to be issued; proposed insured and amount 'to be determined'. The commitment terminates if the Schedule B-I requirements are not met within six months of the Commitment Date.</t>
  </si>
  <si>
    <t>Schedule A describes 19.6 acres only 'as more particularly described in the recorded plat of the Land', with no plat name or recording data. The survey adopts the Schedule A description. The CAD notice describes the parcel as Lot 1, Block A, Cedar Fork Commerce Park Addition.</t>
  </si>
  <si>
    <t>Requirement 5 calls for release of any deed of trust, lien or other monetary encumbrance of record, or evidence that none exists. The room has no list of existing liens or payoff information.</t>
  </si>
  <si>
    <t>Item 1 is the standard exception for 2026 and later taxes not yet due. Item 2 covers tenants in possession as tenants only, without any right of first refusal or option to purchase. No lease in the room grants a purchase option or right of first refusal, and the estoppels certify none beyond the lease terms.</t>
  </si>
  <si>
    <t>Item 3 is the general area, boundary and encroachment exception. Requirement 7 allows it to be amended on an acceptable ALTA/NSPS survey. The survey report lists item 3 only as a 'survey matter' and states no finding on encroachments, gaps or overlaps.</t>
  </si>
  <si>
    <t>Standard exception for rights of the public, the State of Texas and the City of Lewisville in any part of the land within a public road or right-of-way, including Cedar Fork Parkway.</t>
  </si>
  <si>
    <t>Items 5 and 6 except all easements, building setback lines, utility easements and other matters shown on the recorded plat. The plat is not in the room and the commitment gives no recording data.</t>
  </si>
  <si>
    <t>Each item reads only '... easement of record', with no grantee, recording reference or location. No copies are in the room, and the surveyor did not search the public records or plot them.</t>
  </si>
  <si>
    <t>The easement crosses the Building D truck court and the grantee may remove improvements within it. The survey places all 14 striped Building D trailer stalls inside the easement.</t>
  </si>
  <si>
    <t>Certified only to Cedar Fork Industrial Partners LP and Kessler Bluff Title Company.</t>
  </si>
  <si>
    <t>Only the surveyor's report is in the room; the report says it is to be read with the plat dated 8/28/2026.</t>
  </si>
  <si>
    <t>Covers Table A items 2, 3, 4, 6(a), 7(b)(1), 8 and 9 only.</t>
  </si>
  <si>
    <t>Items 4 to 8 and 10 to 12 are marked 'Listed in the title commitment' instead of being located. Only item 9 is plotted. The surveyor did not perform an independent search of the public records.</t>
  </si>
  <si>
    <t>The report makes no statement on encroachments, gaps or gores, contiguity, or direct access to Cedar Fork Parkway, and gives no metes-and-bounds description.</t>
  </si>
  <si>
    <t>Six buildings, 248,400 SF; 398 car parking spaces and 24 trailer stalls (14 at Building D, 10 at Building F).</t>
  </si>
  <si>
    <t>Zoned LI-2 (rezoned 2015). The current multi-tenant light industrial / flex uses of Buildings A through F conform to the district.</t>
  </si>
  <si>
    <t>The fenced yard behind Building C used by C-100 is legal nonconforming; the right is lost if the use stops for 12 months or the building is more than 50% destroyed. The C-100 lease grants exclusive use of the yard for the term.</t>
  </si>
  <si>
    <t>The zoning letter does not cover code compliance, certificates of occupancy, open permits, code enforcement cases, platting, or site standards such as setbacks, parking, landscaping or lot coverage.</t>
  </si>
  <si>
    <t>REC: a 1,000-gallon underground fuel tank from a 1990s fleet maintenance use at Building E, with no closure record with TCEQ. Trinity recommends a Phase II subsurface investigation ($18,000 to $25,000).</t>
  </si>
  <si>
    <t>The User is the seller; reliance by any other party requires Trinity's written authorization. The report is presumed viable for 180 days from the earliest component date.</t>
  </si>
  <si>
    <t>Products observed in quantities consistent with light industrial use; no releases observed. Leases allow only customary quantities handled in compliance with law, with a tenant indemnity that survives.</t>
  </si>
  <si>
    <t>Original 2001 built-up roof with active leaks, at the end of its useful life. Replace in Years 1-2 at $612,000.</t>
  </si>
  <si>
    <t>Mill and overlay of the parking and truck court paving serving Buildings D-F in Year 3, $185,000.</t>
  </si>
  <si>
    <t>Nine RTUs past their useful life; replace over Years 1-5 at $126,000. Tenants maintain the HVAC equipment serving their premises; the leases do not say who replaces it.</t>
  </si>
  <si>
    <t>Prepared for the seller; other parties rely only under a written reliance letter. Not a code compliance review or accessibility survey.</t>
  </si>
  <si>
    <t>Roofs installed 2011 to 2019 are serviceable with no leaks observed; no structural or envelope deficiencies; no other immediate or short-term costs identified.</t>
  </si>
  <si>
    <t>C-300 was remeasured to 9,200 SF effective 3/1/2025, so rent is $132,020, not $140,630. C-100's $13.10/SF step starts 11/1/2026; $12.72/SF was in effect at 9/30/2026.</t>
  </si>
  <si>
    <t>The lease expired 5/31/2026 with no renewal option. The extension to 5/31/2029 is an unsigned draft. The tenant has paid the draft rate of $8,387.50 a month since June 2026. No estoppel.</t>
  </si>
  <si>
    <t>Base rent is abated August 2026 through January 2027; additional rent is payable.</t>
  </si>
  <si>
    <t>The lease grants a $96,000 improvement allowance. Neither the rent roll nor the estoppel says whether it has been paid.</t>
  </si>
  <si>
    <t>Landlord has not paid $38,500 of the $60,000 TI allowance; the tenant claims the right to offset it against rent.</t>
  </si>
  <si>
    <t>15 of 17 estoppels returned. C-400 Lakeview Auto Glass and F-300 Prairie Dental Lab (17,800 SF) are outstanding. Leases require a tenant to deliver an estoppel within 10 business days of request.</t>
  </si>
  <si>
    <t>The estoppels run to any prospective purchaser and its lender.</t>
  </si>
  <si>
    <t>Leases, survey and appraisal: 248,400 SF. Documented leased area is 228,500 SF, or 91.99%.</t>
  </si>
  <si>
    <t>One-time right to terminate effective 6/30/2028 on notice by 9/30/2027. Fee: unamortized TI and leasing commissions plus three months' base rent ($94,926 base-rent part).</t>
  </si>
  <si>
    <t>One 5-year renewal at a fixed $11.25/SF, flat.</t>
  </si>
  <si>
    <t>Leases are subordinate to any mortgage subject to non-disturbance; tenants must sign an SNDA and an estoppel within 10 business days of request. No lease has a purchase option or right of first refusal, and none has a guarantor.</t>
  </si>
  <si>
    <t>T12 other income of $148,000 includes a $142,000 early termination fee paid by Gulf Coast Vending for B-200, booked 1/31/2026.</t>
  </si>
  <si>
    <t>OM in-place NOI of $2,879,326 on the $48,000,000 asking price is a 6.00% cap rate.</t>
  </si>
  <si>
    <t>The T12 shows $38,000 of roof repairs; the OM adds them back to NOI as non-recurring.</t>
  </si>
  <si>
    <t>As-is leased fee value $46,200,000: NOI $2,656,500 at a 5.75% cap rate; 91.99% occupied. The seller is the only intended user.</t>
  </si>
  <si>
    <t>2026 appraised value $28,400,000 at a 2.25% combined rate; estimated taxes $639,000.</t>
  </si>
  <si>
    <t>The T12 real estate tax expense ($639,000) equals the CAD estimate, not an issued bill. The notice says actual taxes may be higher or lower.</t>
  </si>
  <si>
    <t>T12 expense recoveries are $930,770 against $1,078,668 of taxes, insurance and CAM. Nothing in the room shows how recoveries were billed, capped or collected.</t>
  </si>
  <si>
    <t>The room holds only the T12. No lease has a guarantor.</t>
  </si>
  <si>
    <t>September 2026 billed base rent times 12 ($2,866,100) ties to the corrected rent roll.</t>
  </si>
  <si>
    <t>Not in the room.</t>
  </si>
  <si>
    <t>Survey and appraisal: about 0.6 acres of the Building F parking field lies in Zone AE (FIRM panel 48121C0410G); the rest of the site is Zone X. The survey plotted this graphically and says it is not a flood elevation certificate.</t>
  </si>
  <si>
    <t>Flood is not covered.</t>
  </si>
  <si>
    <t>Policy 3/1/2026 to 3/1/2027; buildings $41,500,000; general liability $1,000,000 per occurrence and $2,000,000 aggregate; annual premium $104,328.</t>
  </si>
  <si>
    <t>Leases require tenant liability policies naming the landlord, its property manager and its lender as additional insureds. No certificates are in the room.</t>
  </si>
  <si>
    <t>Not in the room. The OM targets a 12/15/2026 closing.</t>
  </si>
  <si>
    <t>Requirement 3: a deed from Cedar Fork Industrial Partners LP to the proposed insured, executed and recorded. Bill of sale and assignments not yet drafted.</t>
  </si>
  <si>
    <t>Requirements 4 and 6: evidence of the seller's existence, good standing and signing authority, and an owner's affidavit as to debts, liens and parties in possession.</t>
  </si>
  <si>
    <t>The commitment and survey were prepared for the seller and will be about four months old at closing.</t>
  </si>
  <si>
    <t>The 9/30/2026 rent roll overstates documented base rent by $114,732.</t>
  </si>
  <si>
    <t>Deposits per the leases total $226,820.83; estoppels confirm $209,227.50, leaving $17,593.33 (C-400, F-300) unconfirmed. Landlord may transfer deposits to a purchaser.</t>
  </si>
  <si>
    <t>2026 taxes, estimated at $639,000, are not yet billed and fall due after a 12/15/2026 closing.</t>
  </si>
  <si>
    <t>Not yet delivered.</t>
  </si>
  <si>
    <t>Tenants must sign a lender's SNDA in commercially reasonable form within 10 business days of request.</t>
  </si>
  <si>
    <t>Conflict with OM or other documents</t>
  </si>
  <si>
    <t>None. Vesting matches the seller named in the OM.</t>
  </si>
  <si>
    <t>No document in the room gives a recordable description that ties the commitment, the survey and the tax parcel together.</t>
  </si>
  <si>
    <t>None.</t>
  </si>
  <si>
    <t>The survey as delivered does not support amending the exception.</t>
  </si>
  <si>
    <t>None. The survey lists it without comment.</t>
  </si>
  <si>
    <t>The survey says only 'Listed in the title commitment', so nothing shows whether a building or truck court sits in a platted easement or over a setback line.</t>
  </si>
  <si>
    <t>The survey says only 'Listed in the title commitment' for each.</t>
  </si>
  <si>
    <t>The OM markets 24 trailer stalls, 14 at Building D, and does not mention the easement.</t>
  </si>
  <si>
    <t>Buyer and buyer's lender cannot rely on it.</t>
  </si>
  <si>
    <t>Without monuments (1), zoning setbacks and height (6(b)), building dimensions and height (7(a), 7(c)), utilities (11) and adjoining owners (13), the survey cannot support zoning, access or utility endorsements.</t>
  </si>
  <si>
    <t>The location of 8 of the 12 Schedule B-II items is unknown.</t>
  </si>
  <si>
    <t>These statements are needed to amend B-II item 3 and for access and contiguity endorsements.</t>
  </si>
  <si>
    <t>Matches the OM building area and parking. The seller rent roll totals 249,000 SF (LSE-08).</t>
  </si>
  <si>
    <t>None. Matches the OM.</t>
  </si>
  <si>
    <t>The OM does not mention it. The right can be lost through a C-100 vacancy or a major casualty.</t>
  </si>
  <si>
    <t>Parking compliance for 398 spaces on 248,400 SF is unverified.</t>
  </si>
  <si>
    <t>The OM does not mention the tank or any environmental condition.</t>
  </si>
  <si>
    <t>Buyer has no reliance and has not made its own user inquiries.</t>
  </si>
  <si>
    <t>None. Asbestos, lead-based paint, radon and mold are outside the Phase I scope.</t>
  </si>
  <si>
    <t>The OM budgets $150,000 of roof capital and calls the capital plan 'in place'. The leases exclude capital improvements from recoverable Operating Expenses, so the owner bears the cost.</t>
  </si>
  <si>
    <t>Not in the OM capital plan. Part of the Building D truck court lies in the B-II item 9 easement (TTL-09).</t>
  </si>
  <si>
    <t>The OM's $0.15/SF annual reserve is the only funding.</t>
  </si>
  <si>
    <t>Buyer and lender have no reliance.</t>
  </si>
  <si>
    <t>None. Roof dates match the OM.</t>
  </si>
  <si>
    <t>The seller rent roll and OM tenant roster carry C-300 at 9,800 SF and $140,630, and C-100 at $13.10/SF.</t>
  </si>
  <si>
    <t>The rent roll and OM show a lease through 5/31/2029 at $100,650 a year.</t>
  </si>
  <si>
    <t>The rent roll and OM count $136,800 as in-place base rent.</t>
  </si>
  <si>
    <t>Not shown on the rent roll.</t>
  </si>
  <si>
    <t>The rent roll and OM show 249,000 SF and 92.01% leased.</t>
  </si>
  <si>
    <t>The OM says the largest tenant is 'committed through June 2032'; the rent roll omits the right.</t>
  </si>
  <si>
    <t>The rent roll shows '1 x 5 yrs' with no rate; the OM cash flow renews at market.</t>
  </si>
  <si>
    <t>The OM's in-place NOI of $2,879,326 includes the full $148,000; the OM cash flow carries only late fees.</t>
  </si>
  <si>
    <t>The PCA reports the Building C roof still leaking, so repairs recur until it is replaced. Roof repairs are recoverable Operating Expenses under the leases, so the net effect depends on what was billed back.</t>
  </si>
  <si>
    <t>The OM holds taxes on the $28.4M value grown 2% a year, against a $48.0M price and a $46.2M appraisal.</t>
  </si>
  <si>
    <t>None beyond LSE-01 and LSE-02.</t>
  </si>
  <si>
    <t>The OM says the entire site lies in Zone X; the insurance certificate also describes the site as Zone X.</t>
  </si>
  <si>
    <t>The certificate describes the site as Zone X, contrary to the survey and appraisal.</t>
  </si>
  <si>
    <t>Premium matches T12 insurance expense. The building limit is not tied to a replacement cost valuation.</t>
  </si>
  <si>
    <t>Building C roof leaks may have produced claims.</t>
  </si>
  <si>
    <t>See LSE-01 to LSE-08.</t>
  </si>
  <si>
    <t>Dollar exposure ($)</t>
  </si>
  <si>
    <t>Exposure basis</t>
  </si>
  <si>
    <t>Not quantified: 14 of 24 trailer stalls (58%) and the Building D truck court paving</t>
  </si>
  <si>
    <t>Phase II cost, high estimate; remediation cost unknown until the Phase II</t>
  </si>
  <si>
    <t>One-time capital, not recoverable from tenants</t>
  </si>
  <si>
    <t>One-time capital, Year 3</t>
  </si>
  <si>
    <t>Capital over Years 1-5</t>
  </si>
  <si>
    <t>Annual base rent; the C-100 part cures on 11/1/2026</t>
  </si>
  <si>
    <t>Annual base rent</t>
  </si>
  <si>
    <t>Closing credit to buyer at a 12/15/2026 closing</t>
  </si>
  <si>
    <t>Closing credit if unfunded</t>
  </si>
  <si>
    <t>Closing credit unless seller funds before closing</t>
  </si>
  <si>
    <t>Base rent after 6/30/2028 at risk</t>
  </si>
  <si>
    <t>Annual base rent against seller 2028 market rent</t>
  </si>
  <si>
    <t>Annual NOI overstatement</t>
  </si>
  <si>
    <t>Value effect at the OM's 6.00% cap rate</t>
  </si>
  <si>
    <t>Annual NOI until the Building C roof is replaced</t>
  </si>
  <si>
    <t>Asking price above appraised value</t>
  </si>
  <si>
    <t>Premium not quantified</t>
  </si>
  <si>
    <t>Closing credit to buyer</t>
  </si>
  <si>
    <t>Estimated credit to buyer, before the tenant recovery true-up</t>
  </si>
  <si>
    <t>Action</t>
  </si>
  <si>
    <t>Request from seller</t>
  </si>
  <si>
    <t>Closing condition</t>
  </si>
  <si>
    <t>None required</t>
  </si>
  <si>
    <t>Order a report</t>
  </si>
  <si>
    <t>Price adjustment</t>
  </si>
  <si>
    <t>Next step</t>
  </si>
  <si>
    <t>Title company to name the buyer entity and the purchase price, and issue an updated commitment and pro forma owner's policy before the title objection deadline.</t>
  </si>
  <si>
    <t>Title objection: amend Schedule A to Lot 1, Block A with plat recording data; surveyor to add a metes-and-bounds description and certify it matches the record description.</t>
  </si>
  <si>
    <t>Seller to identify each deed of trust and lien and deliver payoff letters and recordable releases at closing.</t>
  </si>
  <si>
    <t>Accept both; 2026 taxes are prorated at closing (CLS-07).</t>
  </si>
  <si>
    <t>Title objection: amend item 3 to 'shortages in area' on the recertified survey (buyer pays the premium).</t>
  </si>
  <si>
    <t>Accept, limited to dedicated right-of-way; surveyor to confirm no improvements lie within it.</t>
  </si>
  <si>
    <t>Title objection: deliver the recorded plat; limit items 5 and 6 to specific platted easements and setbacks; surveyor to plot each.</t>
  </si>
  <si>
    <t>Title objection: recording data and legible copies for each; surveyor to plot or state not plottable; delete any that do not affect the land; object to any blanket easement or one under a building.</t>
  </si>
  <si>
    <t>Title objection: copy of the instrument; seller to obtain the grantee's recordable consent letting the paving and stalls remain, with restoration at the grantee's cost, or title to insure over removal; otherwise price adjustment.</t>
  </si>
  <si>
    <t>Surveyor to recertify to buyer, buyer's lender and the title company, with a current field date.</t>
  </si>
  <si>
    <t>Deliver the signed and sealed plat in PDF and CAD.</t>
  </si>
  <si>
    <t>Expand the scope to add those items and any offsite easements.</t>
  </si>
  <si>
    <t>Surveyor to plot each easement once the instruments are produced, or state that it is blanket, not plottable or does not affect the land.</t>
  </si>
  <si>
    <t>Surveyor to add a metes-and-bounds description and express statements on encroachments, access and gaps; show the fenced C-100 storage yard against boundary and setback lines.</t>
  </si>
  <si>
    <t>Use 248,400 SF for price per SF and recovery shares.</t>
  </si>
  <si>
    <t>Seller to confirm continuous use since 2015; keep the yard in use through any C-100 re-leasing; check ordinance-or-law coverage.</t>
  </si>
  <si>
    <t>Order a zoning report (parking, setbacks, coverage, CO search, open permits, code cases); seller to deliver suite certificates of occupancy.</t>
  </si>
  <si>
    <t>Order the Phase II before the diligence period ends. If a tank or release is confirmed: seller removal and TCEQ closure before closing, an escrow, or a price adjustment.</t>
  </si>
  <si>
    <t>Reliance letter for buyer and lender; buyer user questionnaire; update the report if components will be over 180 days old at closing.</t>
  </si>
  <si>
    <t>None beyond ENV-01 and ENV-02.</t>
  </si>
  <si>
    <t>Seller replaces the roof before closing or credits $612,000; request the roof leak and repair history.</t>
  </si>
  <si>
    <t>Carry in underwriting capital; include in the price discussion with PHY-01.</t>
  </si>
  <si>
    <t>Seller to identify the units, the suites they serve and the maintenance contracts; confirm replacement responsibility under the leases.</t>
  </si>
  <si>
    <t>Obtain a reliance letter, or commission the buyer's own PCA with an accessibility review.</t>
  </si>
  <si>
    <t>Request roof warranties and transfer them at closing (CLS-08).</t>
  </si>
  <si>
    <t>Seller corrects and certifies the rent roll; C-300 recoveries at 3.70%.</t>
  </si>
  <si>
    <t>Executed amendment and estoppel before closing; otherwise underwrite month-to-month and reduce the price.</t>
  </si>
  <si>
    <t>Seller credits the remaining free rent at closing, recomputed on the actual date.</t>
  </si>
  <si>
    <t>Proof of payment and contractor lien waivers; credit any unfunded balance.</t>
  </si>
  <si>
    <t>Seller funds before closing and delivers a clean C-200 estoppel, or credits $38,500.</t>
  </si>
  <si>
    <t>Require both estoppels; a seller estoppel for C-400 only as a fallback.</t>
  </si>
  <si>
    <t>Bring-down or re-dated estoppels if the PSA or the lender requires a recent date; an updated C-200 estoppel without the offset exception.</t>
  </si>
  <si>
    <t>Correct the rent roll; run price per SF and recovery shares on 248,400 SF.</t>
  </si>
  <si>
    <t>Get the TI and commission amortization schedule and any signal of tenant intent; underwrite the termination case.</t>
  </si>
  <si>
    <t>Underwrite the B-100 renewal at $11.25/SF.</t>
  </si>
  <si>
    <t>Weigh the absence of guarantors in the tenant credit review (FIN-08).</t>
  </si>
  <si>
    <t>Remove from in-place NOI (NOI bridge on the Exposure sheet).</t>
  </si>
  <si>
    <t>Re-trade on adjusted NOI; carry the adjustments into the acquisition model.</t>
  </si>
  <si>
    <t>Request roof repair invoices and the CAM reconciliation showing whether they were billed to tenants; falls away once PHY-01 is resolved.</t>
  </si>
  <si>
    <t>Use in the re-trade; the lender will order its own appraisal.</t>
  </si>
  <si>
    <t>Underwrite taxes on the purchase price; tenants' occupancy cost rises and the owner pays the vacant share; retain a tax consultant.</t>
  </si>
  <si>
    <t>Request 2024-2026 tax bills, protest history and tax certificates for closing.</t>
  </si>
  <si>
    <t>Request reconciliations, 2026 estimates and budget; reconcile 2026 recoveries at closing.</t>
  </si>
  <si>
    <t>Request aged receivables and delinquency, two prior years of operating statements, and financials for A-100, B-100 and F-100.</t>
  </si>
  <si>
    <t>Request all contracts; elect which to assume; seller terminates the rest at closing.</t>
  </si>
  <si>
    <t>Order a life-of-loan flood determination; confirm no building lies in the AE area; elevation certificate if a building is near it.</t>
  </si>
  <si>
    <t>Get a flood insurance quote; the lender will require coverage if any building lies in the special flood hazard area.</t>
  </si>
  <si>
    <t>Buyer binds its own property, liability and any flood coverage effective at closing; obtain a replacement cost valuation.</t>
  </si>
  <si>
    <t>Request five years of loss runs.</t>
  </si>
  <si>
    <t>Request current certificates for all tenants; tenants to reissue naming buyer at closing.</t>
  </si>
  <si>
    <t>Set the title and survey objection period, estoppel thresholds and dating, and the closing conditions in this checklist in the PSA.</t>
  </si>
  <si>
    <t>Special warranty deed, bill of sale, assignment and assumption of leases, and assignment of contracts, warranties and intangibles.</t>
  </si>
  <si>
    <t>Seller delivers; affidavit and lien waivers to cover TI work at B-200 and C-200.</t>
  </si>
  <si>
    <t>Updated commitment with the TTL-02 to TTL-09 cures; pro forma owner's policy with agreed endorsements; survey recertified (SRV-01 to SRV-05).</t>
  </si>
  <si>
    <t>Seller certifies a corrected rent roll at closing; all estoppels delivered without unresolved exceptions.</t>
  </si>
  <si>
    <t>Seller transfers or credits all deposits per the leases.</t>
  </si>
  <si>
    <t>Prorate 2026 taxes on the actual bill; true up tenant recoveries after closing.</t>
  </si>
  <si>
    <t>Tenant notice letters, FIRPTA certificate, roof and equipment warranties, keys and access codes, plans, tenant files.</t>
  </si>
  <si>
    <t>If financing, circulate lender SNDA forms with the estoppel bring-downs.</t>
  </si>
  <si>
    <t>Both were prepared for the seller; the commitment is effective 8/20/2026 and the survey is dated 8/28/2026.</t>
  </si>
  <si>
    <t>No 2026 tax bill is in the room. The CAD notice estimates 2026 taxes at $639,000 and says the taxing units set 2026 rates later in the year.</t>
  </si>
  <si>
    <t>Cedar Fork Commerce Park - Due Diligence Summary</t>
  </si>
  <si>
    <t>Status counts read from the Checklist; key exposures read from the Exposure sheet.</t>
  </si>
  <si>
    <t>STATUS BY CATEGORY</t>
  </si>
  <si>
    <t>Total</t>
  </si>
  <si>
    <t>ITEMS BY ACTION</t>
  </si>
  <si>
    <t>KEY DOLLAR EXPOSURES</t>
  </si>
  <si>
    <t>Value effect of NOI overstatement</t>
  </si>
  <si>
    <t>PCA capital above OM roof budget</t>
  </si>
  <si>
    <t>Building C roof replacement</t>
  </si>
  <si>
    <t>Real estate tax increase on reassessment</t>
  </si>
  <si>
    <t>A-100 base rent after termination date</t>
  </si>
  <si>
    <t>Phase II investigation, high estimate</t>
  </si>
  <si>
    <t>Credits to buyer at closing</t>
  </si>
  <si>
    <t>Indicative value after diligence findings</t>
  </si>
  <si>
    <t>Items</t>
  </si>
  <si>
    <t>Amount ($)</t>
  </si>
  <si>
    <t>Basis</t>
  </si>
  <si>
    <t>Appraisal $46.2M as of 9/1/2026 (FIN-04)</t>
  </si>
  <si>
    <t>Annual: rent roll variances and one-time termination fee (FIN-02)</t>
  </si>
  <si>
    <t>At the OM's 6.00% cap rate (FIN-02)</t>
  </si>
  <si>
    <t>PCA $923,000 against $150,000 OM roof capital (PHY-01 to PHY-03)</t>
  </si>
  <si>
    <t>One-time, not recoverable from tenants (PHY-01)</t>
  </si>
  <si>
    <t>Annual, at the asking price (FIN-05)</t>
  </si>
  <si>
    <t>7/1/2028 to 6/30/2032, if exercised (LSE-09)</t>
  </si>
  <si>
    <t>Remediation cost unknown (ENV-01)</t>
  </si>
  <si>
    <t>Free rent, TI, deposits and 2026 tax proration (CLS-06, CLS-07, LSE-03 to LSE-05)</t>
  </si>
  <si>
    <t>Adjusted NOI at 6.00% less Building C roof; judgment, not an appraisal</t>
  </si>
  <si>
    <t>One row per diligence item. Documents are in the Cedar Fork Data Room unless marked Missing; the Lease Abstract and Rent Roll Reconciliation is our earlier work in Buyer Diligence. Dollar exposures link to the Exposure sheet.</t>
  </si>
  <si>
    <t>Cedar Fork Commerce Park (illustrative) - Diligence Exposure Calculations</t>
  </si>
  <si>
    <t>B-200 TI allowance per lease</t>
  </si>
  <si>
    <t>B-200 TI allowance, unfunded balance</t>
  </si>
  <si>
    <t>B-200 TI ALLOWANCE STATUS</t>
  </si>
  <si>
    <t>B-200 TI allowance paid, per tenant estoppel version 2 (paid in full)</t>
  </si>
  <si>
    <t>B-200 tenant estoppel, version 2 (reported 22 Oct 2026)</t>
  </si>
  <si>
    <t>Cedar Fork Commerce Park (illustrative) - Real Estate Due Diligence Checklist</t>
  </si>
  <si>
    <t>B-200 Pecan Street Brewing Supply Lease (Sec. 6.5); B-200 estoppel, version 2</t>
  </si>
  <si>
    <t>The lease grants a $96,000 improvement allowance. The tenant's revised estoppel (version 2) certifies it has been paid in full.</t>
  </si>
  <si>
    <t>None. The first estoppel (21 Sep 2026) was silent on the allowance.</t>
  </si>
  <si>
    <t>None: paid in full per tenant estoppel</t>
  </si>
  <si>
    <t>Keep contractor lien waivers for the B-200 work in the owner's affidavit package (CLS-03).</t>
  </si>
  <si>
    <t>Cedar Fork Commerce Park (illustrative) - Due Diligence Summary</t>
  </si>
  <si>
    <t>B-200 TI allowance per lease (Sec. 6.5), paid in full per estoppel v2</t>
  </si>
  <si>
    <t>B-200 TI allowance, paid per estoppel v2</t>
  </si>
  <si>
    <t>The lease grants a $96,000 improvement allowance (Sec. 6.5). The tenant's estoppel version 2 certifies it has been paid in full, so there is no B-200 TI credit or risk.</t>
  </si>
  <si>
    <t>None: paid in full per estoppel v2</t>
  </si>
  <si>
    <t>Seller delivers; affidavit and lien waivers to cover TI work at C-200.</t>
  </si>
  <si>
    <t>Free rent, C-200 TI, deposits and 2026 tax proration (CLS-06, CLS-07, LSE-03, LSE-05)</t>
  </si>
  <si>
    <t>Title Commitment GF 26-118402 (Kessler Bluff Title Company, effective 8/20/2026)</t>
  </si>
  <si>
    <t>Certified only to Cedar Fork Industrial Partners LP and Kessler Bluff Title Company.</t>
  </si>
  <si>
    <t>Returned estoppels are dated 9/8/2026 to 9/25/2026 and run to any prospective purchaser and its lender.</t>
  </si>
  <si>
    <t>Closing condition: every tenant re-issues or brings down its estoppel, dated within 30 to 45 days of closing as the PSA and lender set; this includes a clean C-200 estoppel and first estoppels from C-400 and F-300.</t>
  </si>
  <si>
    <t>Seller certifies a corrected rent roll at closing; all 17 estoppels re-issued or brought down within 30 to 45 days of closing and delivered without unresolved exceptions.</t>
  </si>
  <si>
    <t>B-200 free rent remaining after closing (diligence finding)</t>
  </si>
  <si>
    <t>C-200 unfunded TI allowance (diligence finding)</t>
  </si>
  <si>
    <t>Credits from diligence findings ($)</t>
  </si>
  <si>
    <t>Tenant security deposits (routine closing item, not a diligence finding)</t>
  </si>
  <si>
    <t>2026 real estate tax proration, estimate (routine closing item, not a diligence finding)</t>
  </si>
  <si>
    <t>Routine closing items ($)</t>
  </si>
  <si>
    <t>Credits from diligence findings</t>
  </si>
  <si>
    <t>C-200 unfunded TI and B-200 free rent (LSE-03, LSE-05); deposits and 2026 tax proration are routine closing items</t>
  </si>
  <si>
    <t>Cedar Fork Commerce Park (illustrative) - Diligence Log</t>
  </si>
  <si>
    <t>One row per open or material item. Due dates run from the PSA diligence period expiry or the 12/15/2026 closing (inputs below). Values link to the Exposure sheet; each row names its source document.</t>
  </si>
  <si>
    <t>Target closing date (Offering Memorandum)</t>
  </si>
  <si>
    <t>PSA diligence period expiry (assumed until the PSA is signed)</t>
  </si>
  <si>
    <t>Estoppel window: maximum age at closing in days (PSA and lender set; 30 to 45 typical)</t>
  </si>
  <si>
    <t>Estoppels must be dated on or after</t>
  </si>
  <si>
    <t>Log #</t>
  </si>
  <si>
    <t>L-01</t>
  </si>
  <si>
    <t>L-02</t>
  </si>
  <si>
    <t>L-03</t>
  </si>
  <si>
    <t>L-04</t>
  </si>
  <si>
    <t>L-05</t>
  </si>
  <si>
    <t>L-06</t>
  </si>
  <si>
    <t>L-07</t>
  </si>
  <si>
    <t>L-08</t>
  </si>
  <si>
    <t>L-09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</si>
  <si>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</si>
  <si>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</si>
  <si>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</si>
  <si>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</si>
  <si>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</si>
  <si>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</si>
  <si>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</si>
  <si>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</si>
  <si>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</si>
  <si>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</si>
  <si>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</si>
  <si>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</si>
  <si>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</si>
  <si>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</si>
  <si>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</si>
  <si>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</si>
  <si>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</si>
  <si>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</si>
  <si>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</si>
  <si>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</si>
  <si>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</si>
  <si>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</si>
  <si>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</si>
  <si>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</si>
  <si>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</si>
  <si>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</si>
  <si>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</si>
  <si>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</si>
  <si>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</si>
  <si>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</si>
  <si>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</si>
  <si>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</si>
  <si>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</si>
  <si>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</si>
  <si>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</si>
  <si>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</si>
  <si>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</si>
  <si>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</si>
  <si>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</si>
  <si>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</si>
  <si>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</si>
  <si>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</si>
  <si>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</si>
  <si>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Checklist ref</t>
  </si>
  <si>
    <t>Workstream</t>
  </si>
  <si>
    <t>Item</t>
  </si>
  <si>
    <t>Commitment status and proposed insured</t>
  </si>
  <si>
    <t>Monetary liens and payoffs</t>
  </si>
  <si>
    <t>Survey exception (B-II item 3)</t>
  </si>
  <si>
    <t>Plat easements and setback lines (B-II items 5 and 6)</t>
  </si>
  <si>
    <t>Easements 'of record' (B-II items 7, 8, 10, 11, 12)</t>
  </si>
  <si>
    <t>30-foot drainage and utility easement under the Building D truck court (B-II item 9)</t>
  </si>
  <si>
    <t>Survey certification</t>
  </si>
  <si>
    <t>Plotting of record easements</t>
  </si>
  <si>
    <t>C-100 outdoor storage yard (legal nonconforming)</t>
  </si>
  <si>
    <t>Site standards, certificates of occupancy, permits and code cases</t>
  </si>
  <si>
    <t>Building E underground fuel tank (REC)</t>
  </si>
  <si>
    <t>PCA reliance</t>
  </si>
  <si>
    <t>Rent roll errors: C-300 area and C-100 step</t>
  </si>
  <si>
    <t>F-300 Prairie Dental Lab: no executed lease</t>
  </si>
  <si>
    <t>C-200 unfunded TI and offset claim</t>
  </si>
  <si>
    <t>Estoppel bring-down before closing</t>
  </si>
  <si>
    <t>B-100 fixed-rate renewal</t>
  </si>
  <si>
    <t>Termination fee in in-place NOI</t>
  </si>
  <si>
    <t>In-place NOI and value after diligence</t>
  </si>
  <si>
    <t>Tax bills and certificates</t>
  </si>
  <si>
    <t>CAM reconciliations and budget</t>
  </si>
  <si>
    <t>Buyer insurance at closing</t>
  </si>
  <si>
    <t>Purchase agreement terms</t>
  </si>
  <si>
    <t>Updated commitment, pro forma policy and recertified survey</t>
  </si>
  <si>
    <t>Security deposits (routine closing item)</t>
  </si>
  <si>
    <t>2026 tax proration (routine closing item)</t>
  </si>
  <si>
    <t>Open</t>
  </si>
  <si>
    <t>Price item</t>
  </si>
  <si>
    <t>Owner</t>
  </si>
  <si>
    <t>Counsel</t>
  </si>
  <si>
    <t>Seller</t>
  </si>
  <si>
    <t>Consultant</t>
  </si>
  <si>
    <t>Buyer</t>
  </si>
  <si>
    <t>Lender</t>
  </si>
  <si>
    <t>What the document says (source)</t>
  </si>
  <si>
    <t>Fee simple vested in Cedar Fork Industrial Partners LP; proposed insured and amount 'to be determined'; commitment lapses if B-I requirements are not met within six months of 8/20/2026 (Title commitment GF 26-118402, Kessler Bluff Title Company, Schedule A).</t>
  </si>
  <si>
    <t>Schedule A describes 19.6 acres only by reference to an unnamed recorded plat; the CAD notice describes Lot 1, Block A, Cedar Fork Commerce Park Addition (Title commitment Schedule A; Denton CAD 2026 notice; survey report Sec. 3.1).</t>
  </si>
  <si>
    <t>Requirement 5: release of any deed of trust, lien or monetary encumbrance of record, or evidence none exists (Title commitment Schedule B-I).</t>
  </si>
  <si>
    <t>Item 3 is the general area and boundary exception; requirement 7 allows amendment on an acceptable survey; the survey lists it only as a survey matter (Title commitment B-II and B-I; survey report Sec. 5).</t>
  </si>
  <si>
    <t>Items 5 and 6 except all matters on the recorded plat; the plat is not in the room and no recording data is given (Title commitment B-II).</t>
  </si>
  <si>
    <t>Water, electric, gas, telecom and sanitary sewer easements are listed only as 'of record', with no grantee, recording data or location (Title commitment B-II).</t>
  </si>
  <si>
    <t>Easement Vol. 4417, Pg. 212 crosses the Building D truck court and the grantee may remove improvements; all 14 striped Building D trailer stalls lie inside it (Title commitment B-II item 9; survey report Sec. 3.3).</t>
  </si>
  <si>
    <t>Certified only to Cedar Fork Industrial Partners LP and Kessler Bluff Title Company (Survey report, surveyor's certification).</t>
  </si>
  <si>
    <t>Only the surveyor's report is in the room; it says it is to be read with the plat dated 8/28/2026 (Survey report).</t>
  </si>
  <si>
    <t>Table A items 2, 3, 4, 6(a), 7(b)(1), 8 and 9 only (Survey report, surveyor's certification).</t>
  </si>
  <si>
    <t>B-II items 4 to 8 and 10 to 12 are 'Listed in the title commitment', not located; the surveyor did no independent records search (Survey report Sec. 5 and 7).</t>
  </si>
  <si>
    <t>No statement on encroachments, gaps, contiguity or access to Cedar Fork Parkway, and no metes-and-bounds description (Survey report).</t>
  </si>
  <si>
    <t>Yard behind Building C is legal nonconforming; the right is lost after 12 months of non-use or if the building is more than 50% destroyed (City of Lewisville zoning verification letter, 7/30/2026; C-100 lease Sec. 4.6).</t>
  </si>
  <si>
    <t>The zoning letter excludes code compliance, certificates of occupancy, open permits, code cases and site standards such as parking (Zoning verification letter Sec. 1.2).</t>
  </si>
  <si>
    <t>1,000-gallon underground fuel tank from a 1990s fleet maintenance use at Building E, no TCEQ closure record; Phase II recommended at $18,000 to $25,000 (Phase I ESA, Trinity Environmental Group, 8/15/2026, Sec. 1 and 8).</t>
  </si>
  <si>
    <t>Prepared for the seller; reliance by others needs Trinity's written authorization; viable 180 days from the earliest component date (Phase I ESA Sec. 2.5 and 2.6).</t>
  </si>
  <si>
    <t>Original 2001 built-up roof with active leaks; replace in Years 1-2 at $612,000 (Property condition assessment, Halcyon, 8/22/2026, Table 1).</t>
  </si>
  <si>
    <t>Mill and overlay of parking and truck court paving at Buildings D-F in Year 3, $185,000 (PCA Table 1).</t>
  </si>
  <si>
    <t>Nine RTUs past their useful life; replace over Years 1-5 at $126,000; leases make tenants maintain HVAC but do not assign replacement (PCA Table 1; leases Sec. 5.1).</t>
  </si>
  <si>
    <t>Prepared for the seller; others rely only under a written reliance letter; not a code or accessibility review (PCA Sec. 2 and 7).</t>
  </si>
  <si>
    <t>C-300 remeasured to 9,200 SF from 3/1/2025 (rent $132,020, not $140,630); C-100's $13.10/SF step starts 11/1/2026 (C-300 remeasurement letter; C-100 lease; estoppels). C-100 is timing only.</t>
  </si>
  <si>
    <t>Lease expired 5/31/2026 with no renewal option; the extension is an unsigned draft dated 5/12/2026; tenant pays $8,387.50 a month; no estoppel (F-300 lease; draft first amendment; T12).</t>
  </si>
  <si>
    <t>Base rent abated August 2026 through January 2027; additional rent payable (B-200 lease Sec. 2.5; B-200 estoppel).</t>
  </si>
  <si>
    <t>Landlord has not paid $38,500 of the $60,000 TI allowance; tenant claims a right to offset it against rent (C-200 estoppel, 9/24/2026, paragraphs 7 and 8).</t>
  </si>
  <si>
    <t>15 of 17 estoppels returned; C-400 Lakeview Auto Glass and F-300 Prairie Dental Lab (17,800 SF) outstanding; leases require delivery within 10 business days of request (Estoppel tracker; leases Sec. 10.1).</t>
  </si>
  <si>
    <t>Returned estoppels are dated 9/8/2026 to 9/25/2026 (Estoppel tracker; estoppel certificates). At a 12/15/2026 closing, 15 of 17 will be 81 to 98 days old; most PSAs and lenders require estoppels dated within 30 to 45 days of closing.</t>
  </si>
  <si>
    <t>Leases, survey and appraisal: 248,400 SF; documented leased area 228,500 SF, 91.99% (Leases; survey report; appraisal).</t>
  </si>
  <si>
    <t>One-time right to terminate effective 6/30/2028 on notice by 9/30/2027; fee is unamortized TI and leasing commissions plus three months' base rent (A-100 first amendment, 3/15/2024; A-100 estoppel).</t>
  </si>
  <si>
    <t>One five-year renewal at a fixed $11.25/SF, flat (B-100 lease Article 13).</t>
  </si>
  <si>
    <t>T12 other income of $148,000 includes a $142,000 early termination fee from Gulf Coast Vending for B-200, booked 1/31/2026 (GL detail account 4810; T12; OM Financial Analysis).</t>
  </si>
  <si>
    <t>OM in-place NOI $2,879,326 at a 6.00% cap on $48,000,000; diligence adjustments cut it to $2,622,594 (OM Financial Analysis; Compound diligence checklist, Exposure sheet).</t>
  </si>
  <si>
    <t>T12 shows $38,000 of roof repairs that the OM adds back as non-recurring; the PCA reports the Building C roof still leaking (T12; OM; PCA).</t>
  </si>
  <si>
    <t>As-is value $46,200,000 as of 9/1/2026, NOI $2,656,500 at 5.75%; seller is the only intended user (Appraisal, Lonestar Valuation Group).</t>
  </si>
  <si>
    <t>2026 appraised value $28,400,000 at 2.25%: estimated taxes $639,000; OM holds that value grown 2% a year (Denton CAD 2026 notice; OM Cash Flow Assumptions).</t>
  </si>
  <si>
    <t>T12 taxes equal the CAD estimate of $639,000, not an issued bill (T12; Denton CAD 2026 notice).</t>
  </si>
  <si>
    <t>T12 recoveries of $930,770 against $1,078,668 of taxes, insurance and CAM; no reconciliation in the room (T12).</t>
  </si>
  <si>
    <t>The room holds only the T12; no lease has a guarantor (T12; leases).</t>
  </si>
  <si>
    <t>No service, maintenance or management contracts in the room.</t>
  </si>
  <si>
    <t>About 0.6 acres of the Building F parking field lies in Zone AE (FIRM 48121C0410G); the OM and insurance certificate say the whole site is Zone X (Survey report Sec. 3.4; appraisal Sec. 3.1; OM; certificate of insurance).</t>
  </si>
  <si>
    <t>Flood not covered; site described as Zone X (Certificate of property insurance, Brazos Mutual, 3/1/2026).</t>
  </si>
  <si>
    <t>Seller's policy runs 3/1/2026 to 3/1/2027 with $41,500,000 on buildings and $104,328 premium (Certificate of property insurance).</t>
  </si>
  <si>
    <t>Not in the room; the Building C roof leaks may have produced claims.</t>
  </si>
  <si>
    <t>Leases require tenant liability policies naming the landlord, its manager and lender as additional insureds; no certificates in the room (Leases Sec. 7.2).</t>
  </si>
  <si>
    <t>No PSA in the room; the OM targets a 12/15/2026 closing (OM Offering Terms).</t>
  </si>
  <si>
    <t>Requirement 3: a deed from the seller to the proposed insured, executed and recorded (Title commitment Schedule B-I).</t>
  </si>
  <si>
    <t>Requirements 4 and 6: evidence of the seller's existence, good standing and signing authority, and an owner's affidavit (Title commitment Schedule B-I).</t>
  </si>
  <si>
    <t>Commitment effective 8/20/2026 and survey dated 8/28/2026, both prepared for the seller (Title commitment; survey report).</t>
  </si>
  <si>
    <t>The 9/30/2026 rent roll overstates documented base rent by $114,732 (Seller rent roll; Lease Abstract and Rent Roll Reconciliation).</t>
  </si>
  <si>
    <t>Deposits per leases $226,820.83; estoppels confirm $209,227.50, leaving $17,593.33 (C-400, F-300) unconfirmed (Leases Sec. 2.4; estoppels).</t>
  </si>
  <si>
    <t>2026 taxes estimated at $639,000; no 2026 bill in the room (Denton CAD 2026 notice).</t>
  </si>
  <si>
    <t>Tenants must sign a lender's SNDA within 10 business days of request (Leases Article 11).</t>
  </si>
  <si>
    <t>Value at stake ($)</t>
  </si>
  <si>
    <t>Unit</t>
  </si>
  <si>
    <t>Phase II</t>
  </si>
  <si>
    <t>total</t>
  </si>
  <si>
    <t>a year</t>
  </si>
  <si>
    <t>credit</t>
  </si>
  <si>
    <t>value</t>
  </si>
  <si>
    <t>unconfirmed</t>
  </si>
  <si>
    <t>Still open</t>
  </si>
  <si>
    <t>Commitment does not name the buyer or the purchase price.</t>
  </si>
  <si>
    <t>No recordable description ties the commitment, survey and tax parcel together.</t>
  </si>
  <si>
    <t>Existing deeds of trust and liens are not identified.</t>
  </si>
  <si>
    <t>Survey does not yet support amending item 3 to 'shortages in area'.</t>
  </si>
  <si>
    <t>Platted easements and setbacks are unknown.</t>
  </si>
  <si>
    <t>Five easement instruments are missing and unplotted.</t>
  </si>
  <si>
    <t>Grantee could remove paving and 14 of the 24 marketed trailer stalls.</t>
  </si>
  <si>
    <t>Buyer and lender cannot rely on the survey.</t>
  </si>
  <si>
    <t>Plat not delivered.</t>
  </si>
  <si>
    <t>Items 1, 6(b), 7(a), 7(c), 11 and 13 are missing.</t>
  </si>
  <si>
    <t>Eight of 12 exceptions are unlocated.</t>
  </si>
  <si>
    <t>Survey cannot support the item 3 amendment or access endorsements.</t>
  </si>
  <si>
    <t>Continuous use since the 2015 rezoning is unconfirmed.</t>
  </si>
  <si>
    <t>Parking for 398 spaces, setbacks, COs and code status are unverified.</t>
  </si>
  <si>
    <t>Tank presence and any release are unknown; remediation cost is unknown.</t>
  </si>
  <si>
    <t>Not in the OM's $150,000 roof budget; not recoverable from tenants.</t>
  </si>
  <si>
    <t>Not in the OM capital plan.</t>
  </si>
  <si>
    <t>Replacement responsibility is unclear.</t>
  </si>
  <si>
    <t>Seller rent roll still carries 9,800 SF and the early C-100 step.</t>
  </si>
  <si>
    <t>No executed lease supports the $100,650 on the rent roll.</t>
  </si>
  <si>
    <t>Remaining free rent after closing is owed to the buyer.</t>
  </si>
  <si>
    <t>Offset exception must be cleared before closing.</t>
  </si>
  <si>
    <t>Two tenants have given no estoppel.</t>
  </si>
  <si>
    <t>Every estoppel must be re-issued or brought down before closing.</t>
  </si>
  <si>
    <t>Rent roll and OM use 249,000 SF and 92.01%.</t>
  </si>
  <si>
    <t>Fee amount and tenant intent are unknown.</t>
  </si>
  <si>
    <t>OM renews B-100 at market.</t>
  </si>
  <si>
    <t>OM in-place NOI counts a one-time fee.</t>
  </si>
  <si>
    <t>Re-trade proposal not yet made.</t>
  </si>
  <si>
    <t>Unclear whether repairs were billed back to tenants.</t>
  </si>
  <si>
    <t>Ask is above the appraised value; buyer and lender cannot rely on it.</t>
  </si>
  <si>
    <t>Taxes on a $48.0M value are not underwritten in the OM.</t>
  </si>
  <si>
    <t>No tax bills or certificates.</t>
  </si>
  <si>
    <t>Recovery billing, caps and collections are unverified.</t>
  </si>
  <si>
    <t>No aged receivables, tenant financials or prior-year statements.</t>
  </si>
  <si>
    <t>Contracts to assume or terminate are unknown.</t>
  </si>
  <si>
    <t>Whether any building is in the AE area is unconfirmed.</t>
  </si>
  <si>
    <t>No flood quote.</t>
  </si>
  <si>
    <t>Buyer coverage must be bound effective at closing.</t>
  </si>
  <si>
    <t>No claims history.</t>
  </si>
  <si>
    <t>Tenant coverage is unverified.</t>
  </si>
  <si>
    <t>Diligence period, objection deadline and estoppel window are not fixed.</t>
  </si>
  <si>
    <t>Conveyance documents not drafted.</t>
  </si>
  <si>
    <t>Not yet delivered; C-200 lien waivers needed.</t>
  </si>
  <si>
    <t>Cures and recertification outstanding.</t>
  </si>
  <si>
    <t>Corrected rent roll and fresh estoppels required at closing.</t>
  </si>
  <si>
    <t>C-400 and F-300 deposit balances are unconfirmed.</t>
  </si>
  <si>
    <t>Proration method and actual bill outstanding.</t>
  </si>
  <si>
    <t>Closing deliverables outstanding.</t>
  </si>
  <si>
    <t>Lender SNDA forms not circulated.</t>
  </si>
  <si>
    <t>Question or request to the seller</t>
  </si>
  <si>
    <t>None for the seller; counsel asks Kessler Bluff Title Company for an updated commitment naming the buyer at the purchase price.</t>
  </si>
  <si>
    <t>Confirm the plat name and recording data for Lot 1, Block A, Cedar Fork Commerce Park Addition.</t>
  </si>
  <si>
    <t>List every deed of trust and lien of record with lender contacts, and confirm payoff letters and releases at closing.</t>
  </si>
  <si>
    <t>Agree that the updated survey will be delivered in time to amend item 3.</t>
  </si>
  <si>
    <t>Provide the recorded plat with volume and page or instrument number.</t>
  </si>
  <si>
    <t>Provide the recorded instruments for each of the five easements.</t>
  </si>
  <si>
    <t>Provide the recorded instrument and obtain the grantee's recordable consent to the paving and stalls, with restoration at its cost, or title affirmative coverage.</t>
  </si>
  <si>
    <t>Have North Texas Land Surveying recertify to the buyer, its lender and Kessler Bluff Title Company with a current field date.</t>
  </si>
  <si>
    <t>Agree that the surveyor may expand the Table A scope for the buyer and lender.</t>
  </si>
  <si>
    <t>None for the seller beyond TTL-07 and TTL-08; surveyor plots each easement once the instruments arrive.</t>
  </si>
  <si>
    <t>None for the seller; surveyor adds the statements and a metes-and-bounds description.</t>
  </si>
  <si>
    <t>Confirm the yard has been used continuously since 2015 and provide any City correspondence about it.</t>
  </si>
  <si>
    <t>Provide certificates of occupancy for every suite and any open permits or code notices.</t>
  </si>
  <si>
    <t>Grant site access for a Phase II and provide any tank removal, registration or closure records.</t>
  </si>
  <si>
    <t>Authorize Trinity to issue a reliance letter to the buyer and its lender.</t>
  </si>
  <si>
    <t>Replace the Building C roof before closing or credit $612,000; provide the leak and repair history.</t>
  </si>
  <si>
    <t>Provide paving maintenance history and any contractor bids.</t>
  </si>
  <si>
    <t>Identify the nine RTUs, the suites they serve and their service contracts; confirm who replaces them under the leases.</t>
  </si>
  <si>
    <t>Authorize Halcyon to issue a reliance letter to the buyer and its lender.</t>
  </si>
  <si>
    <t>Deliver a corrected rent roll, certified at closing.</t>
  </si>
  <si>
    <t>Deliver the executed F-300 amendment and an F-300 estoppel, or confirm the tenant is month-to-month.</t>
  </si>
  <si>
    <t>Confirm the free-rent credit at closing, recomputed on the actual closing date.</t>
  </si>
  <si>
    <t>Fund the $38,500 before closing and deliver a clean C-200 estoppel, or credit $38,500 at closing.</t>
  </si>
  <si>
    <t>Obtain C-400 and F-300 estoppels dated within the closing window; a seller estoppel for C-400 only as a fallback.</t>
  </si>
  <si>
    <t>Re-issue or bring down all 17 estoppels, dated within the window in the inputs above, with the C-200 offset exception cleared.</t>
  </si>
  <si>
    <t>Correct the area to 248,400 SF in the certified rent roll.</t>
  </si>
  <si>
    <t>Provide the A-100 TI and leasing commission amortization schedule and any tenant communication about the termination right.</t>
  </si>
  <si>
    <t>Confirm whether B-100 has indicated it will renew.</t>
  </si>
  <si>
    <t>Confirm the Gulf Coast Vending fee was a one-time payment with no further obligations.</t>
  </si>
  <si>
    <t>None; the buyer sends a re-trade proposal based on adjusted NOI.</t>
  </si>
  <si>
    <t>Provide roof repair invoices and the 2025-2026 CAM billing showing whether they were recovered.</t>
  </si>
  <si>
    <t>None for the seller; the lender orders its own appraisal.</t>
  </si>
  <si>
    <t>Provide the 2024-2026 protest history and any CAD correspondence.</t>
  </si>
  <si>
    <t>Provide 2024-2026 tax bills and order tax certificates for closing.</t>
  </si>
  <si>
    <t>Provide 2024 and 2025 CAM reconciliations, 2026 estimates and the 2026 budget.</t>
  </si>
  <si>
    <t>Provide aged receivables, 2024-2025 operating statements and financials for A-100, B-100 and F-100.</t>
  </si>
  <si>
    <t>Provide all service, maintenance and management contracts with their termination terms.</t>
  </si>
  <si>
    <t>Provide any flood determination or elevation certificate on file.</t>
  </si>
  <si>
    <t>Provide any flood claims history.</t>
  </si>
  <si>
    <t>Provide the current policy and any replacement cost valuation.</t>
  </si>
  <si>
    <t>Provide five years of loss runs.</t>
  </si>
  <si>
    <t>Provide current certificates of insurance for every tenant.</t>
  </si>
  <si>
    <t>Agree the PSA, including the diligence period, title objection deadline, a 30 to 45 day estoppel window and the closing conditions in this log.</t>
  </si>
  <si>
    <t>Circulate drafts of the special warranty deed, bill of sale and assignments.</t>
  </si>
  <si>
    <t>Provide formation and authority documents, good standing, and the owner's affidavit with C-200 contractor lien waivers.</t>
  </si>
  <si>
    <t>None for the seller beyond TTL and SRV items; counsel obtains the updated commitment and pro forma policy.</t>
  </si>
  <si>
    <t>Certify a corrected rent roll at closing and deliver all estoppels dated within the closing window.</t>
  </si>
  <si>
    <t>Confirm the C-400 and F-300 deposit balances and transfer or credit all deposits at closing.</t>
  </si>
  <si>
    <t>Provide the 2026 tax bill when issued and agree the proration method.</t>
  </si>
  <si>
    <t>Deliver tenant notice letters, FIRPTA certificate, roof and equipment warranties, keys, codes, plans and tenant files at closing.</t>
  </si>
  <si>
    <t>Circulate lender SNDA forms to tenants with the estoppel bring-downs.</t>
  </si>
  <si>
    <t>Due against</t>
  </si>
  <si>
    <t>DD expiry</t>
  </si>
  <si>
    <t>Closing</t>
  </si>
  <si>
    <t>Days before</t>
  </si>
  <si>
    <t>Due date</t>
  </si>
  <si>
    <t>Cedar Fork Commerce Park (illustrative) - Seller Questions</t>
  </si>
  <si>
    <t>Questions and requests for the seller in priority order: quantified items by value at stake, then unquantified closing items. Due dates link to the Diligence Log.</t>
  </si>
  <si>
    <t>#</t>
  </si>
  <si>
    <t>1</t>
  </si>
  <si>
    <t>2</t>
  </si>
  <si>
    <t>3</t>
  </si>
  <si>
    <t>4</t>
  </si>
  <si>
    <t>5</t>
  </si>
  <si>
    <t>6</t>
  </si>
  <si>
    <t>7</t>
  </si>
  <si>
    <t>8</t>
  </si>
  <si>
    <t>9</t>
  </si>
  <si>
    <t>10</t>
  </si>
  <si>
    <t>11</t>
  </si>
  <si>
    <t>12</t>
  </si>
  <si>
    <t>13</t>
  </si>
  <si>
    <t>14</t>
  </si>
  <si>
    <t>15</t>
  </si>
  <si>
    <t>16</t>
  </si>
  <si>
    <t>17</t>
  </si>
  <si>
    <t>18</t>
  </si>
  <si>
    <t>19</t>
  </si>
  <si>
    <t>Provide the A-100 TI and leasing commission amortization schedule and any tenant communication about its 30 Jun 2028 termination right.</t>
  </si>
  <si>
    <t>Will you replace the leaking Building C roof before closing, or credit $612,000? Please send the leak and repair history.</t>
  </si>
  <si>
    <t>Provide the 2024-2026 tax protest history and any CAD correspondence on value.</t>
  </si>
  <si>
    <t>Provide paving maintenance history and any bids for the Buildings D-F mill and overlay.</t>
  </si>
  <si>
    <t>Confirm the $142,000 Gulf Coast Vending termination fee was a one-time payment with no continuing obligations.</t>
  </si>
  <si>
    <t>Identify the nine RTUs past useful life, the suites they serve and their service contracts, and who replaces them under the leases.</t>
  </si>
  <si>
    <t>Deliver the executed F-300 amendment and an F-300 estoppel, or confirm Prairie Dental Lab is month-to-month.</t>
  </si>
  <si>
    <t>Will you fund the $38,500 C-200 TI balance before closing and deliver a clean C-200 estoppel, or credit it at closing?</t>
  </si>
  <si>
    <t>Provide roof repair invoices and the 2025-2026 CAM billing showing whether roof repairs were recovered from tenants.</t>
  </si>
  <si>
    <t>Grant access for a Phase II at Building E and provide any tank registration, removal or TCEQ closure records.</t>
  </si>
  <si>
    <t>Confirm the C-400 and F-300 security deposit balances.</t>
  </si>
  <si>
    <t>Confirm the B-200 free-rent credit at closing, recomputed on the actual closing date.</t>
  </si>
  <si>
    <t>Deliver a corrected rent roll (C-300 at 9,200 SF, 248,400 SF total), certified at closing.</t>
  </si>
  <si>
    <t>Provide the Vol. 4417, Pg. 212 easement and obtain the grantee's recordable consent to the Building D paving and 14 trailer stalls, or title affirmative coverage.</t>
  </si>
  <si>
    <t>Obtain C-400 and F-300 estoppels, and have all 17 tenants re-issue or bring down estoppels dated within 30 to 45 days of closing.</t>
  </si>
  <si>
    <t>List every deed of trust and lien of record and confirm payoffs and releases at closing.</t>
  </si>
  <si>
    <t>Provide the recorded plat, the five easement instruments and the signed survey plat, and have the survey recertified to us, our lender and Kessler Bluff Title Company.</t>
  </si>
  <si>
    <t>Provide certificates of occupancy, any open permits or code notices, and confirm continuous use of the C-100 storage yard since 2015.</t>
  </si>
  <si>
    <t>Provide CAM reconciliations, tax bills, aged receivables, prior-year statements, contracts, loss runs and tenant insurance certificates.</t>
  </si>
  <si>
    <t>L-21, L-27</t>
  </si>
  <si>
    <t>L-25, L-26</t>
  </si>
  <si>
    <t>L-05, L-06, L-08, L-09</t>
  </si>
  <si>
    <t>L-14, L-13</t>
  </si>
  <si>
    <t>L-36, L-35, L-37, L-38, L-42, L-43</t>
  </si>
  <si>
    <t>rent at risk</t>
  </si>
  <si>
    <t>Phase II; remediation unknown</t>
  </si>
  <si>
    <t>not quantified</t>
  </si>
  <si>
    <t>closing condition</t>
  </si>
  <si>
    <t>ROUTINE CLOSING ITEMS (NOT DILIGENCE FINDINGS)</t>
  </si>
  <si>
    <t>Tenant security deposits</t>
  </si>
  <si>
    <t>2026 real estate tax proration, estimate</t>
  </si>
  <si>
    <t>Routine closing items</t>
  </si>
  <si>
    <t>DILIGENCE LOG</t>
  </si>
  <si>
    <t>Of which closing conditions</t>
  </si>
  <si>
    <t>Transfer or credit per the leases; $17,593.33 (C-400, F-300) not yet confirmed by estoppel (CLS-06)</t>
  </si>
  <si>
    <t>CAD estimate of $639,000 prorated to closing; trued up on the actual bill (CLS-07)</t>
  </si>
  <si>
    <t>Due by DD expiry</t>
  </si>
  <si>
    <t>Due by closing</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</si>
</sst>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quot;-&quot;"/>
    <numFmt numFmtId="165" formatCode="0.00%;(0.00%)"/>
    <numFmt numFmtId="166" formatCode="#,##0;(#,##0)"/>
    <numFmt numFmtId="167" formatCode="0.0"/>
    <numFmt numFmtId="168" formatCode="0.0%;(0.0%)"/>
    <numFmt numFmtId="169" formatCode="#,##0.00;(#,##0.00);&quot;-&quot;"/>
    <numFmt numFmtId="170" formatCode="#,##0;(#,##0);0"/>
  </numFmts>
  <fonts count="17">
    <font>
      <sz val="10"/>
      <color rgb="FF000000"/>
      <name val="Arial"/>
      <family val="2"/>
    </font>
    <font>
      <b/>
      <sz val="10"/>
      <color rgb="FF000000"/>
      <name val="Arial"/>
      <family val="2"/>
    </font>
    <font>
      <b/>
      <sz val="12"/>
      <color rgb="FF000000"/>
      <name val="Arial"/>
      <family val="2"/>
    </font>
    <font>
      <b/>
      <sz val="12"/>
      <color rgb="FF002060"/>
      <name val="Arial"/>
      <family val="2"/>
    </font>
    <font>
      <i/>
      <sz val="10"/>
      <color rgb="FF000000"/>
      <name val="Arial"/>
      <family val="2"/>
    </font>
    <font>
      <i/>
      <sz val="10"/>
      <color rgb="FF646464"/>
      <name val="Arial"/>
      <family val="2"/>
    </font>
    <font>
      <sz val="10"/>
      <color rgb="FFFFFFFF"/>
      <name val="Arial"/>
      <family val="2"/>
    </font>
    <font>
      <b/>
      <sz val="10"/>
      <color rgb="FFFFFFFF"/>
      <name val="Arial"/>
      <family val="2"/>
    </font>
    <font>
      <sz val="10"/>
      <color rgb="FF0000FF"/>
      <name val="Arial"/>
      <family val="2"/>
    </font>
    <font>
      <sz val="10"/>
      <color rgb="FF646464"/>
      <name val="Arial"/>
      <family val="2"/>
    </font>
    <font>
      <b/>
      <sz val="10"/>
      <color rgb="FF646464"/>
      <name val="Arial"/>
      <family val="2"/>
    </font>
    <font>
      <b/>
      <i/>
      <sz val="10"/>
      <color rgb="FF646464"/>
      <name val="Arial"/>
      <family val="2"/>
    </font>
    <font>
      <b/>
      <i/>
      <sz val="10"/>
      <color rgb="FFFFFFFF"/>
      <name val="Arial"/>
      <family val="2"/>
    </font>
    <font>
      <sz val="10"/>
      <color rgb="FF002060"/>
      <name val="Arial"/>
      <family val="2"/>
    </font>
    <font>
      <b/>
      <sz val="10"/>
      <color rgb="FF002060"/>
      <name val="Arial"/>
      <family val="2"/>
    </font>
    <font>
      <sz val="10"/>
      <color rgb="FF008000"/>
      <name val="Arial"/>
      <family val="2"/>
    </font>
    <font>
      <b/>
      <sz val="10"/>
      <color rgb="FF008000"/>
      <name val="Arial"/>
      <family val="2"/>
    </font>
  </fonts>
  <fills count="5">
    <fill>
      <patternFill patternType="none"/>
    </fill>
    <fill>
      <patternFill patternType="gray125"/>
    </fill>
    <fill>
      <patternFill patternType="solid">
        <fgColor rgb="FF002060"/>
        <bgColor indexed="64"/>
      </patternFill>
    </fill>
    <fill>
      <patternFill patternType="solid">
        <fgColor rgb="FFB4C6E7"/>
        <bgColor indexed="64"/>
      </patternFill>
    </fill>
    <fill>
      <patternFill patternType="solid">
        <fgColor rgb="FFFFFFE0"/>
        <bgColor indexed="64"/>
      </patternFill>
    </fill>
  </fills>
  <borders count="5">
    <border>
      <left/>
      <right/>
      <top/>
      <bottom/>
      <diagonal/>
    </border>
    <border>
      <left/>
      <right/>
      <top style="thin"/>
      <bottom/>
      <diagonal/>
    </border>
    <border>
      <left/>
      <right/>
      <top style="thin">
        <color rgb="FF000000"/>
      </top>
      <bottom/>
      <diagonal/>
    </border>
    <border>
      <left/>
      <right/>
      <top/>
      <bottom style="thin"/>
      <diagonal/>
    </border>
    <border>
      <left/>
      <right/>
      <top/>
      <bottom style="thin">
        <color rgb="FFD9D9D9"/>
      </bottom>
      <diagonal/>
    </border>
  </borders>
  <cellStyleXfs count="1">
    <xf borderId="0" fillId="0" fontId="0" numFmtId="0" applyAlignment="1" applyFont="1" applyFill="1"/>
  </cellStyleXfs>
  <cellXfs count="74">
    <xf xfId="0" borderId="0" fillId="0" fontId="0" numFmtId="0"/>
    <xf xfId="0" borderId="0" fillId="0" fontId="3" numFmtId="0" applyFont="1"/>
    <xf xfId="0" borderId="0" fillId="0" fontId="5" numFmtId="0" applyFont="1"/>
    <xf xfId="0" borderId="0" fillId="2" fontId="7" numFmtId="0" applyFont="1" applyFill="1"/>
    <xf xfId="0" borderId="0" fillId="2" fontId="7" numFmtId="0" applyAlignment="1" applyFont="1" applyFill="1">
      <alignment horizontal="right"/>
    </xf>
    <xf xfId="0" borderId="2" fillId="0" fontId="1" numFmtId="0" applyFont="1"/>
    <xf xfId="0" borderId="0" fillId="0" fontId="0" numFmtId="0" applyAlignment="1">
      <alignment indent="1"/>
    </xf>
    <xf xfId="0" borderId="0" fillId="0" fontId="4" numFmtId="0" applyAlignment="1" applyFont="1">
      <alignment indent="1"/>
    </xf>
    <xf xfId="0" borderId="2" fillId="0" fontId="11" numFmtId="0" applyFont="1"/>
    <xf xfId="0" borderId="0" fillId="0" fontId="8" numFmtId="14" applyAlignment="1" applyFont="1">
      <alignment horizontal="right"/>
    </xf>
    <xf xfId="0" borderId="0" fillId="0" fontId="8" numFmtId="164" applyAlignment="1" applyFont="1">
      <alignment horizontal="right"/>
    </xf>
    <xf xfId="0" borderId="0" fillId="0" fontId="8" numFmtId="165" applyAlignment="1" applyFont="1">
      <alignment horizontal="right"/>
    </xf>
    <xf xfId="0" borderId="0" fillId="0" fontId="8" numFmtId="166" applyAlignment="1" applyFont="1">
      <alignment horizontal="right"/>
    </xf>
    <xf xfId="0" borderId="0" fillId="0" fontId="8" numFmtId="167" applyAlignment="1" applyFont="1">
      <alignment horizontal="right"/>
    </xf>
    <xf xfId="0" borderId="0" fillId="0" fontId="0" numFmtId="0" applyAlignment="1">
      <alignment horizontal="right"/>
    </xf>
    <xf xfId="0" borderId="2" fillId="0" fontId="1" numFmtId="164" applyAlignment="1" applyFont="1">
      <alignment horizontal="right"/>
    </xf>
    <xf xfId="0" borderId="0" fillId="0" fontId="4" numFmtId="168" applyAlignment="1" applyFont="1">
      <alignment horizontal="right"/>
    </xf>
    <xf xfId="0" borderId="0" fillId="0" fontId="0" numFmtId="164" applyAlignment="1">
      <alignment horizontal="right"/>
    </xf>
    <xf xfId="0" borderId="0" fillId="0" fontId="4" numFmtId="165" applyAlignment="1" applyFont="1">
      <alignment horizontal="right"/>
    </xf>
    <xf xfId="0" borderId="0" fillId="0" fontId="0" numFmtId="166" applyAlignment="1">
      <alignment horizontal="right"/>
    </xf>
    <xf xfId="0" borderId="0" fillId="0" fontId="8" numFmtId="169" applyAlignment="1" applyFont="1">
      <alignment horizontal="right"/>
    </xf>
    <xf xfId="0" borderId="0" fillId="0" fontId="0" numFmtId="169" applyAlignment="1">
      <alignment horizontal="right"/>
    </xf>
    <xf xfId="0" borderId="2" fillId="0" fontId="1" numFmtId="169" applyAlignment="1" applyFont="1">
      <alignment horizontal="right"/>
    </xf>
    <xf xfId="0" borderId="0" fillId="2" fontId="7" numFmtId="0" applyAlignment="1" applyFont="1" applyFill="1">
      <alignment wrapText="1" vertical="bottom"/>
    </xf>
    <xf xfId="0" borderId="0" fillId="2" fontId="7" numFmtId="0" applyAlignment="1" applyFont="1" applyFill="1">
      <alignment wrapText="1" horizontal="right" vertical="bottom"/>
    </xf>
    <xf xfId="0" borderId="0" fillId="2" fontId="7" numFmtId="0" applyAlignment="1" applyFont="1" applyFill="1">
      <alignment wrapText="1" horizontal="center" vertical="bottom"/>
    </xf>
    <xf xfId="0" borderId="0" fillId="3" fontId="14" numFmtId="0" applyAlignment="1" applyFont="1" applyFill="1">
      <alignment vertical="top"/>
    </xf>
    <xf xfId="0" borderId="4" fillId="0" fontId="0" numFmtId="0" applyAlignment="1">
      <alignment wrapText="1" vertical="top"/>
    </xf>
    <xf xfId="0" borderId="4" fillId="0" fontId="0" numFmtId="0" applyAlignment="1">
      <alignment wrapText="1" horizontal="center" vertical="top"/>
    </xf>
    <xf xfId="0" borderId="0" fillId="3" fontId="14" numFmtId="0" applyAlignment="1" applyFont="1" applyFill="1">
      <alignment horizontal="center" vertical="top"/>
    </xf>
    <xf xfId="0" borderId="4" fillId="0" fontId="0" numFmtId="164" applyAlignment="1">
      <alignment wrapText="1" horizontal="right" vertical="top"/>
    </xf>
    <xf xfId="0" borderId="0" fillId="3" fontId="1" numFmtId="164" applyAlignment="1" applyFont="1" applyFill="1">
      <alignment horizontal="right" vertical="top"/>
    </xf>
    <xf xfId="0" borderId="4" fillId="0" fontId="15" numFmtId="164" applyAlignment="1" applyFont="1">
      <alignment wrapText="1" horizontal="right" vertical="top"/>
    </xf>
    <xf xfId="0" borderId="0" fillId="0" fontId="3" numFmtId="0" applyAlignment="1" applyFont="1"/>
    <xf xfId="0" borderId="0" fillId="0" fontId="5" numFmtId="0" applyAlignment="1" applyFont="1"/>
    <xf xfId="0" borderId="4" fillId="0" fontId="15" numFmtId="0" applyAlignment="1" applyFont="1">
      <alignment wrapText="1" vertical="top"/>
    </xf>
    <xf xfId="0" borderId="0" fillId="0" fontId="15" numFmtId="164" applyFont="1"/>
    <xf xfId="0" borderId="2" fillId="0" fontId="1" numFmtId="3" applyFont="1"/>
    <xf xfId="0" borderId="2" fillId="0" fontId="1" numFmtId="0" applyAlignment="1" applyFont="1"/>
    <xf xfId="0" borderId="2" fillId="0" fontId="16" numFmtId="164" applyFont="1"/>
    <xf xfId="0" borderId="2" fillId="0" fontId="5" numFmtId="0" applyFont="1"/>
    <xf xfId="0" borderId="0" fillId="0" fontId="15" numFmtId="3" applyFont="1"/>
    <xf xfId="0" borderId="2" fillId="0" fontId="0" numFmtId="0"/>
    <xf xfId="0" borderId="0" fillId="0" fontId="0" numFmtId="164" applyAlignment="1">
      <alignment horizontal="right"/>
    </xf>
    <xf xfId="0" borderId="2" fillId="0" fontId="11" numFmtId="0" applyFont="1"/>
    <xf xfId="0" borderId="2" fillId="0" fontId="1" numFmtId="0" applyAlignment="1" applyFont="1"/>
    <xf xfId="0" borderId="2" fillId="0" fontId="1" numFmtId="169" applyAlignment="1" applyFont="1">
      <alignment horizontal="right"/>
    </xf>
    <xf xfId="0" borderId="4" fillId="0" fontId="15" numFmtId="0" applyAlignment="1" applyFont="1">
      <alignment wrapText="1" vertical="top"/>
    </xf>
    <xf xfId="0" borderId="0" fillId="0" fontId="15" numFmtId="14" applyAlignment="1" applyFont="1">
      <alignment horizontal="right"/>
    </xf>
    <xf xfId="0" borderId="0" fillId="4" fontId="8" numFmtId="14" applyAlignment="1" applyFont="1" applyFill="1">
      <alignment horizontal="right"/>
    </xf>
    <xf xfId="0" borderId="0" fillId="4" fontId="8" numFmtId="3" applyAlignment="1" applyFont="1" applyFill="1">
      <alignment horizontal="right"/>
    </xf>
    <xf xfId="0" borderId="0" fillId="0" fontId="0" numFmtId="14" applyAlignment="1">
      <alignment horizontal="right"/>
    </xf>
    <xf xfId="0" borderId="0" fillId="2" fontId="7" numFmtId="0" applyAlignment="1" applyFont="1" applyFill="1">
      <alignment wrapText="1"/>
    </xf>
    <xf xfId="0" borderId="4" fillId="0" fontId="0" numFmtId="0" applyAlignment="1">
      <alignment wrapText="1" vertical="top"/>
    </xf>
    <xf xfId="0" borderId="4" fillId="0" fontId="0" numFmtId="164" applyAlignment="1">
      <alignment wrapText="1" horizontal="right" vertical="top"/>
    </xf>
    <xf xfId="0" borderId="4" fillId="0" fontId="15" numFmtId="164" applyAlignment="1" applyFont="1">
      <alignment wrapText="1" horizontal="right" vertical="top"/>
    </xf>
    <xf xfId="0" borderId="4" fillId="0" fontId="15" numFmtId="169" applyAlignment="1" applyFont="1">
      <alignment wrapText="1" horizontal="right" vertical="top"/>
    </xf>
    <xf xfId="0" borderId="4" fillId="4" fontId="8" numFmtId="3" applyAlignment="1" applyFont="1" applyFill="1">
      <alignment wrapText="1" horizontal="right" vertical="top"/>
    </xf>
    <xf xfId="0" borderId="4" fillId="0" fontId="0" numFmtId="14" applyAlignment="1">
      <alignment wrapText="1" horizontal="right" vertical="top"/>
    </xf>
    <xf xfId="0" borderId="4" fillId="0" fontId="0" numFmtId="0" applyAlignment="1">
      <alignment vertical="top"/>
    </xf>
    <xf xfId="0" borderId="0" fillId="0" fontId="3" numFmtId="0" applyAlignment="1" applyFont="1"/>
    <xf xfId="0" borderId="0" fillId="0" fontId="5" numFmtId="0" applyAlignment="1" applyFont="1"/>
    <xf xfId="0" borderId="0" fillId="0" fontId="0" numFmtId="0" applyAlignment="1"/>
    <xf xfId="0" borderId="0" fillId="2" fontId="7" numFmtId="0" applyAlignment="1" applyFont="1" applyFill="1"/>
    <xf xfId="0" borderId="0" fillId="2" fontId="7" numFmtId="0" applyAlignment="1" applyFont="1" applyFill="1">
      <alignment wrapText="1" horizontal="right"/>
    </xf>
    <xf xfId="0" borderId="4" fillId="0" fontId="0" numFmtId="0" quotePrefix="1" applyAlignment="1">
      <alignment wrapText="1" horizontal="center" vertical="top"/>
    </xf>
    <xf xfId="0" borderId="4" fillId="0" fontId="15" numFmtId="14" applyAlignment="1" applyFont="1">
      <alignment wrapText="1" horizontal="right" vertical="top"/>
    </xf>
    <xf xfId="0" borderId="2" fillId="0" fontId="1" numFmtId="0" applyFont="1"/>
    <xf xfId="0" borderId="2" fillId="0" fontId="1" numFmtId="3" applyFont="1"/>
    <xf xfId="0" borderId="0" fillId="0" fontId="15" numFmtId="169" applyFont="1"/>
    <xf xfId="0" borderId="2" fillId="0" fontId="1" numFmtId="169" applyFont="1"/>
    <xf xfId="0" borderId="0" fillId="0" fontId="15" numFmtId="3" applyFont="1"/>
    <xf xfId="0" borderId="2" fillId="0" fontId="5" numFmtId="0" applyFont="1"/>
    <xf xfId="0" borderId="2" fillId="0" fontId="0" numFmtId="0"/>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comments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3"/>
  <sheetViews>
    <sheetView showGridLines="0" workbookViewId="0">
      <pane xSplit="5" ySplit="11" topLeftCell="F12" activePane="bottomRight" state="frozen"/>
      <selection pane="topRight" activeCell="F1" sqref="F1"/>
      <selection pane="bottomLeft" activeCell="A12" sqref="A12"/>
      <selection pane="bottomRight" activeCell="A1" sqref="A1"/>
    </sheetView>
  </sheetViews>
  <cols>
    <col min="1" max="1" width="2.21875" customWidth="1"/>
    <col min="2" max="2" width="7.21875" customWidth="1"/>
    <col min="3" max="3" width="9.7890625" customWidth="1"/>
    <col min="4" max="4" width="17.50390625" customWidth="1"/>
    <col min="5" max="5" width="28.50390625" customWidth="1"/>
    <col min="6" max="6" width="15.50390625" customWidth="1"/>
    <col min="7" max="7" width="12.50390625" customWidth="1"/>
    <col min="8" max="8" width="49.50390625" customWidth="1"/>
    <col min="9" max="9" width="14.7890625" customWidth="1"/>
    <col min="10" max="10" width="11.7890625" customWidth="1"/>
    <col min="11" max="11" width="36.07421875" customWidth="1"/>
    <col min="12" max="12" width="45.64453125" customWidth="1"/>
    <col min="13" max="13" width="11.7890625" customWidth="1"/>
    <col min="14" max="14" width="8.359375" customWidth="1"/>
    <col min="15" max="15" width="12.50390625" customWidth="1"/>
  </cols>
  <sheetData>
    <row r="2">
      <c r="B2" t="s" s="60">
        <v>566</v>
      </c>
    </row>
    <row r="3">
      <c r="B3" t="s" s="61">
        <v>567</v>
      </c>
    </row>
    <row r="4">
      <c r="B4" s="62"/>
    </row>
    <row r="5">
      <c r="B5" t="s" s="63">
        <v>2</v>
      </c>
      <c r="C5" s="3"/>
      <c r="D5" s="3"/>
      <c r="E5" s="3"/>
      <c r="F5" s="3"/>
    </row>
    <row r="6">
      <c r="B6" t="s" s="62">
        <v>568</v>
      </c>
      <c r="F6" s="48">
        <f>Exposure!C6</f>
        <v>46371</v>
      </c>
    </row>
    <row r="7">
      <c r="B7" t="s" s="62">
        <v>569</v>
      </c>
      <c r="F7" s="49">
        <v>46346</v>
      </c>
    </row>
    <row r="8">
      <c r="B8" t="s" s="62">
        <v>570</v>
      </c>
      <c r="F8" s="50">
        <v>30</v>
      </c>
    </row>
    <row r="9">
      <c r="B9" t="s" s="62">
        <v>571</v>
      </c>
      <c r="F9" s="51">
        <f>F6-F8</f>
        <v>46341</v>
      </c>
    </row>
    <row r="11" ht="28" customHeight="1">
      <c r="B11" t="s" s="23">
        <v>572</v>
      </c>
      <c r="C11" t="s" s="23">
        <v>625</v>
      </c>
      <c r="D11" t="s" s="23">
        <v>626</v>
      </c>
      <c r="E11" t="s" s="23">
        <v>627</v>
      </c>
      <c r="F11" t="s" s="23">
        <v>312</v>
      </c>
      <c r="G11" t="s" s="23">
        <v>656</v>
      </c>
      <c r="H11" t="s" s="23">
        <v>662</v>
      </c>
      <c r="I11" t="s" s="24">
        <v>714</v>
      </c>
      <c r="J11" t="s" s="23">
        <v>715</v>
      </c>
      <c r="K11" t="s" s="23">
        <v>722</v>
      </c>
      <c r="L11" t="s" s="23">
        <v>773</v>
      </c>
      <c r="M11" t="s" s="23">
        <v>825</v>
      </c>
      <c r="N11" t="s" s="24">
        <v>828</v>
      </c>
      <c r="O11" t="s" s="24">
        <v>829</v>
      </c>
    </row>
    <row r="12" ht="67.75" customHeight="1">
      <c r="B12" t="s" s="59">
        <v>573</v>
      </c>
      <c r="C12" t="s" s="59">
        <v>114</v>
      </c>
      <c r="D12" t="s" s="53">
        <v>182</v>
      </c>
      <c r="E12" t="s" s="53">
        <v>628</v>
      </c>
      <c r="F12" t="s" s="53">
        <v>654</v>
      </c>
      <c r="G12" t="s" s="53">
        <v>657</v>
      </c>
      <c r="H12" t="s" s="53">
        <v>663</v>
      </c>
      <c r="I12" s="54"/>
      <c r="J12" s="53"/>
      <c r="K12" t="s" s="53">
        <v>723</v>
      </c>
      <c r="L12" t="s" s="53">
        <v>774</v>
      </c>
      <c r="M12" t="s" s="53">
        <v>826</v>
      </c>
      <c r="N12" s="57">
        <v>10</v>
      </c>
      <c r="O12" s="58">
        <f>IF(M12="Closing",$F$6-N12,$F$7-N12)</f>
        <v>46336</v>
      </c>
    </row>
    <row r="13" ht="67.75" customHeight="1">
      <c r="B13" t="s" s="59">
        <v>574</v>
      </c>
      <c r="C13" t="s" s="59">
        <v>115</v>
      </c>
      <c r="D13" t="s" s="53">
        <v>182</v>
      </c>
      <c r="E13" t="s" s="53">
        <v>193</v>
      </c>
      <c r="F13" t="s" s="53">
        <v>654</v>
      </c>
      <c r="G13" t="s" s="53">
        <v>657</v>
      </c>
      <c r="H13" t="s" s="53">
        <v>664</v>
      </c>
      <c r="I13" s="54"/>
      <c r="J13" s="53"/>
      <c r="K13" t="s" s="53">
        <v>724</v>
      </c>
      <c r="L13" t="s" s="53">
        <v>775</v>
      </c>
      <c r="M13" t="s" s="53">
        <v>826</v>
      </c>
      <c r="N13" s="57">
        <v>10</v>
      </c>
      <c r="O13" s="58">
        <f>IF(M13="Closing",$F$6-N13,$F$7-N13)</f>
        <v>46336</v>
      </c>
    </row>
    <row r="14" ht="42.25" customHeight="1">
      <c r="B14" t="s" s="59">
        <v>575</v>
      </c>
      <c r="C14" t="s" s="59">
        <v>116</v>
      </c>
      <c r="D14" t="s" s="53">
        <v>182</v>
      </c>
      <c r="E14" t="s" s="53">
        <v>629</v>
      </c>
      <c r="F14" t="s" s="53">
        <v>440</v>
      </c>
      <c r="G14" t="s" s="53">
        <v>658</v>
      </c>
      <c r="H14" t="s" s="53">
        <v>665</v>
      </c>
      <c r="I14" s="54"/>
      <c r="J14" s="53"/>
      <c r="K14" t="s" s="53">
        <v>725</v>
      </c>
      <c r="L14" t="s" s="53">
        <v>776</v>
      </c>
      <c r="M14" t="s" s="53">
        <v>826</v>
      </c>
      <c r="N14" s="57">
        <v>10</v>
      </c>
      <c r="O14" s="58">
        <f>IF(M14="Closing",$F$6-N14,$F$7-N14)</f>
        <v>46336</v>
      </c>
    </row>
    <row r="15" ht="55" customHeight="1">
      <c r="B15" t="s" s="59">
        <v>576</v>
      </c>
      <c r="C15" t="s" s="59">
        <v>118</v>
      </c>
      <c r="D15" t="s" s="53">
        <v>182</v>
      </c>
      <c r="E15" t="s" s="53">
        <v>630</v>
      </c>
      <c r="F15" t="s" s="53">
        <v>654</v>
      </c>
      <c r="G15" t="s" s="53">
        <v>657</v>
      </c>
      <c r="H15" t="s" s="53">
        <v>666</v>
      </c>
      <c r="I15" s="54"/>
      <c r="J15" s="53"/>
      <c r="K15" t="s" s="53">
        <v>726</v>
      </c>
      <c r="L15" t="s" s="53">
        <v>777</v>
      </c>
      <c r="M15" t="s" s="53">
        <v>826</v>
      </c>
      <c r="N15" s="57">
        <v>5</v>
      </c>
      <c r="O15" s="58">
        <f>IF(M15="Closing",$F$6-N15,$F$7-N15)</f>
        <v>46341</v>
      </c>
    </row>
    <row r="16" ht="42.25" customHeight="1">
      <c r="B16" t="s" s="59">
        <v>577</v>
      </c>
      <c r="C16" t="s" s="59">
        <v>120</v>
      </c>
      <c r="D16" t="s" s="53">
        <v>182</v>
      </c>
      <c r="E16" t="s" s="53">
        <v>631</v>
      </c>
      <c r="F16" t="s" s="53">
        <v>654</v>
      </c>
      <c r="G16" t="s" s="53">
        <v>658</v>
      </c>
      <c r="H16" t="s" s="53">
        <v>667</v>
      </c>
      <c r="I16" s="54"/>
      <c r="J16" s="53"/>
      <c r="K16" t="s" s="53">
        <v>727</v>
      </c>
      <c r="L16" t="s" s="53">
        <v>778</v>
      </c>
      <c r="M16" t="s" s="53">
        <v>826</v>
      </c>
      <c r="N16" s="57">
        <v>15</v>
      </c>
      <c r="O16" s="58">
        <f>IF(M16="Closing",$F$6-N16,$F$7-N16)</f>
        <v>46331</v>
      </c>
    </row>
    <row r="17" ht="42.25" customHeight="1">
      <c r="B17" t="s" s="59">
        <v>578</v>
      </c>
      <c r="C17" t="s" s="59">
        <v>121</v>
      </c>
      <c r="D17" t="s" s="53">
        <v>182</v>
      </c>
      <c r="E17" t="s" s="53">
        <v>632</v>
      </c>
      <c r="F17" t="s" s="53">
        <v>654</v>
      </c>
      <c r="G17" t="s" s="53">
        <v>658</v>
      </c>
      <c r="H17" t="s" s="53">
        <v>668</v>
      </c>
      <c r="I17" s="54"/>
      <c r="J17" s="53"/>
      <c r="K17" t="s" s="53">
        <v>728</v>
      </c>
      <c r="L17" t="s" s="53">
        <v>779</v>
      </c>
      <c r="M17" t="s" s="53">
        <v>826</v>
      </c>
      <c r="N17" s="57">
        <v>15</v>
      </c>
      <c r="O17" s="58">
        <f>IF(M17="Closing",$F$6-N17,$F$7-N17)</f>
        <v>46331</v>
      </c>
    </row>
    <row r="18" ht="55" customHeight="1">
      <c r="B18" t="s" s="59">
        <v>579</v>
      </c>
      <c r="C18" t="s" s="59">
        <v>122</v>
      </c>
      <c r="D18" t="s" s="53">
        <v>182</v>
      </c>
      <c r="E18" t="s" s="53">
        <v>633</v>
      </c>
      <c r="F18" t="s" s="53">
        <v>440</v>
      </c>
      <c r="G18" t="s" s="53">
        <v>658</v>
      </c>
      <c r="H18" t="s" s="53">
        <v>669</v>
      </c>
      <c r="I18" s="54"/>
      <c r="J18" s="53"/>
      <c r="K18" t="s" s="53">
        <v>729</v>
      </c>
      <c r="L18" t="s" s="53">
        <v>780</v>
      </c>
      <c r="M18" t="s" s="53">
        <v>827</v>
      </c>
      <c r="N18" s="57">
        <v>10</v>
      </c>
      <c r="O18" s="58">
        <f>IF(M18="Closing",$F$6-N18,$F$7-N18)</f>
        <v>46361</v>
      </c>
    </row>
    <row r="19" ht="42.25" customHeight="1">
      <c r="B19" t="s" s="59">
        <v>580</v>
      </c>
      <c r="C19" t="s" s="59">
        <v>124</v>
      </c>
      <c r="D19" t="s" s="53">
        <v>183</v>
      </c>
      <c r="E19" t="s" s="53">
        <v>634</v>
      </c>
      <c r="F19" t="s" s="53">
        <v>654</v>
      </c>
      <c r="G19" t="s" s="53">
        <v>658</v>
      </c>
      <c r="H19" t="s" s="53">
        <v>670</v>
      </c>
      <c r="I19" s="54"/>
      <c r="J19" s="53"/>
      <c r="K19" t="s" s="53">
        <v>730</v>
      </c>
      <c r="L19" t="s" s="53">
        <v>781</v>
      </c>
      <c r="M19" t="s" s="53">
        <v>826</v>
      </c>
      <c r="N19" s="57">
        <v>10</v>
      </c>
      <c r="O19" s="58">
        <f>IF(M19="Closing",$F$6-N19,$F$7-N19)</f>
        <v>46336</v>
      </c>
    </row>
    <row r="20" ht="29.5" customHeight="1">
      <c r="B20" t="s" s="59">
        <v>581</v>
      </c>
      <c r="C20" t="s" s="59">
        <v>125</v>
      </c>
      <c r="D20" t="s" s="53">
        <v>183</v>
      </c>
      <c r="E20" t="s" s="53">
        <v>202</v>
      </c>
      <c r="F20" t="s" s="53">
        <v>654</v>
      </c>
      <c r="G20" t="s" s="53">
        <v>658</v>
      </c>
      <c r="H20" t="s" s="53">
        <v>671</v>
      </c>
      <c r="I20" s="54"/>
      <c r="J20" s="53"/>
      <c r="K20" t="s" s="53">
        <v>731</v>
      </c>
      <c r="L20" t="s" s="53">
        <v>455</v>
      </c>
      <c r="M20" t="s" s="53">
        <v>826</v>
      </c>
      <c r="N20" s="57">
        <v>15</v>
      </c>
      <c r="O20" s="58">
        <f>IF(M20="Closing",$F$6-N20,$F$7-N20)</f>
        <v>46331</v>
      </c>
    </row>
    <row r="21" ht="29.5" customHeight="1">
      <c r="B21" t="s" s="59">
        <v>582</v>
      </c>
      <c r="C21" t="s" s="59">
        <v>126</v>
      </c>
      <c r="D21" t="s" s="53">
        <v>183</v>
      </c>
      <c r="E21" t="s" s="53">
        <v>203</v>
      </c>
      <c r="F21" t="s" s="53">
        <v>654</v>
      </c>
      <c r="G21" t="s" s="53">
        <v>659</v>
      </c>
      <c r="H21" t="s" s="53">
        <v>672</v>
      </c>
      <c r="I21" s="54"/>
      <c r="J21" s="53"/>
      <c r="K21" t="s" s="53">
        <v>732</v>
      </c>
      <c r="L21" t="s" s="53">
        <v>782</v>
      </c>
      <c r="M21" t="s" s="53">
        <v>826</v>
      </c>
      <c r="N21" s="57">
        <v>10</v>
      </c>
      <c r="O21" s="58">
        <f>IF(M21="Closing",$F$6-N21,$F$7-N21)</f>
        <v>46336</v>
      </c>
    </row>
    <row r="22" ht="55" customHeight="1">
      <c r="B22" t="s" s="59">
        <v>583</v>
      </c>
      <c r="C22" t="s" s="59">
        <v>127</v>
      </c>
      <c r="D22" t="s" s="53">
        <v>183</v>
      </c>
      <c r="E22" t="s" s="53">
        <v>635</v>
      </c>
      <c r="F22" t="s" s="53">
        <v>654</v>
      </c>
      <c r="G22" t="s" s="53">
        <v>659</v>
      </c>
      <c r="H22" t="s" s="53">
        <v>673</v>
      </c>
      <c r="I22" s="54"/>
      <c r="J22" s="53"/>
      <c r="K22" t="s" s="53">
        <v>733</v>
      </c>
      <c r="L22" t="s" s="53">
        <v>783</v>
      </c>
      <c r="M22" t="s" s="53">
        <v>826</v>
      </c>
      <c r="N22" s="57">
        <v>5</v>
      </c>
      <c r="O22" s="58">
        <f>IF(M22="Closing",$F$6-N22,$F$7-N22)</f>
        <v>46341</v>
      </c>
    </row>
    <row r="23" ht="42.25" customHeight="1">
      <c r="B23" t="s" s="59">
        <v>584</v>
      </c>
      <c r="C23" t="s" s="59">
        <v>128</v>
      </c>
      <c r="D23" t="s" s="53">
        <v>183</v>
      </c>
      <c r="E23" t="s" s="53">
        <v>205</v>
      </c>
      <c r="F23" t="s" s="53">
        <v>654</v>
      </c>
      <c r="G23" t="s" s="53">
        <v>659</v>
      </c>
      <c r="H23" t="s" s="53">
        <v>674</v>
      </c>
      <c r="I23" s="54"/>
      <c r="J23" s="53"/>
      <c r="K23" t="s" s="53">
        <v>734</v>
      </c>
      <c r="L23" t="s" s="53">
        <v>784</v>
      </c>
      <c r="M23" t="s" s="53">
        <v>826</v>
      </c>
      <c r="N23" s="57">
        <v>5</v>
      </c>
      <c r="O23" s="58">
        <f>IF(M23="Closing",$F$6-N23,$F$7-N23)</f>
        <v>46341</v>
      </c>
    </row>
    <row r="24" ht="55" customHeight="1">
      <c r="B24" t="s" s="59">
        <v>585</v>
      </c>
      <c r="C24" t="s" s="59">
        <v>132</v>
      </c>
      <c r="D24" t="s" s="53">
        <v>184</v>
      </c>
      <c r="E24" t="s" s="53">
        <v>636</v>
      </c>
      <c r="F24" t="s" s="53">
        <v>654</v>
      </c>
      <c r="G24" t="s" s="53">
        <v>658</v>
      </c>
      <c r="H24" t="s" s="53">
        <v>675</v>
      </c>
      <c r="I24" s="54"/>
      <c r="J24" s="53"/>
      <c r="K24" t="s" s="53">
        <v>735</v>
      </c>
      <c r="L24" t="s" s="53">
        <v>785</v>
      </c>
      <c r="M24" t="s" s="53">
        <v>826</v>
      </c>
      <c r="N24" s="57">
        <v>15</v>
      </c>
      <c r="O24" s="58">
        <f>IF(M24="Closing",$F$6-N24,$F$7-N24)</f>
        <v>46331</v>
      </c>
    </row>
    <row r="25" ht="55" customHeight="1">
      <c r="B25" t="s" s="59">
        <v>586</v>
      </c>
      <c r="C25" t="s" s="59">
        <v>133</v>
      </c>
      <c r="D25" t="s" s="53">
        <v>184</v>
      </c>
      <c r="E25" t="s" s="53">
        <v>637</v>
      </c>
      <c r="F25" t="s" s="53">
        <v>654</v>
      </c>
      <c r="G25" t="s" s="53">
        <v>659</v>
      </c>
      <c r="H25" t="s" s="53">
        <v>676</v>
      </c>
      <c r="I25" s="54"/>
      <c r="J25" s="53"/>
      <c r="K25" t="s" s="53">
        <v>736</v>
      </c>
      <c r="L25" t="s" s="53">
        <v>786</v>
      </c>
      <c r="M25" t="s" s="53">
        <v>826</v>
      </c>
      <c r="N25" s="57">
        <v>10</v>
      </c>
      <c r="O25" s="58">
        <f>IF(M25="Closing",$F$6-N25,$F$7-N25)</f>
        <v>46336</v>
      </c>
    </row>
    <row r="26" ht="67.75" customHeight="1">
      <c r="B26" t="s" s="59">
        <v>587</v>
      </c>
      <c r="C26" t="s" s="59">
        <v>134</v>
      </c>
      <c r="D26" t="s" s="53">
        <v>185</v>
      </c>
      <c r="E26" t="s" s="53">
        <v>638</v>
      </c>
      <c r="F26" t="s" s="53">
        <v>654</v>
      </c>
      <c r="G26" t="s" s="53">
        <v>659</v>
      </c>
      <c r="H26" t="s" s="53">
        <v>677</v>
      </c>
      <c r="I26" s="55">
        <f>Exposure!C52</f>
        <v>25000</v>
      </c>
      <c r="J26" t="s" s="53">
        <v>716</v>
      </c>
      <c r="K26" t="s" s="53">
        <v>737</v>
      </c>
      <c r="L26" t="s" s="53">
        <v>787</v>
      </c>
      <c r="M26" t="s" s="53">
        <v>826</v>
      </c>
      <c r="N26" s="57">
        <v>15</v>
      </c>
      <c r="O26" s="58">
        <f>IF(M26="Closing",$F$6-N26,$F$7-N26)</f>
        <v>46331</v>
      </c>
    </row>
    <row r="27" ht="42.25" customHeight="1">
      <c r="B27" t="s" s="59">
        <v>588</v>
      </c>
      <c r="C27" t="s" s="59">
        <v>135</v>
      </c>
      <c r="D27" t="s" s="53">
        <v>185</v>
      </c>
      <c r="E27" t="s" s="53">
        <v>211</v>
      </c>
      <c r="F27" t="s" s="53">
        <v>654</v>
      </c>
      <c r="G27" t="s" s="53">
        <v>659</v>
      </c>
      <c r="H27" t="s" s="53">
        <v>678</v>
      </c>
      <c r="I27" s="54"/>
      <c r="J27" s="53"/>
      <c r="K27" t="s" s="53">
        <v>399</v>
      </c>
      <c r="L27" t="s" s="53">
        <v>788</v>
      </c>
      <c r="M27" t="s" s="53">
        <v>826</v>
      </c>
      <c r="N27" s="57">
        <v>10</v>
      </c>
      <c r="O27" s="58">
        <f>IF(M27="Closing",$F$6-N27,$F$7-N27)</f>
        <v>46336</v>
      </c>
    </row>
    <row r="28" ht="42.25" customHeight="1">
      <c r="B28" t="s" s="59">
        <v>589</v>
      </c>
      <c r="C28" t="s" s="59">
        <v>138</v>
      </c>
      <c r="D28" t="s" s="53">
        <v>186</v>
      </c>
      <c r="E28" t="s" s="53">
        <v>213</v>
      </c>
      <c r="F28" t="s" s="53">
        <v>655</v>
      </c>
      <c r="G28" t="s" s="53">
        <v>658</v>
      </c>
      <c r="H28" t="s" s="53">
        <v>679</v>
      </c>
      <c r="I28" s="55">
        <f>Exposure!C40</f>
        <v>612000</v>
      </c>
      <c r="J28" t="s" s="53">
        <v>717</v>
      </c>
      <c r="K28" t="s" s="53">
        <v>738</v>
      </c>
      <c r="L28" t="s" s="53">
        <v>789</v>
      </c>
      <c r="M28" t="s" s="53">
        <v>826</v>
      </c>
      <c r="N28" s="57">
        <v>10</v>
      </c>
      <c r="O28" s="58">
        <f>IF(M28="Closing",$F$6-N28,$F$7-N28)</f>
        <v>46336</v>
      </c>
    </row>
    <row r="29" ht="29.5" customHeight="1">
      <c r="B29" t="s" s="59">
        <v>590</v>
      </c>
      <c r="C29" t="s" s="59">
        <v>139</v>
      </c>
      <c r="D29" t="s" s="53">
        <v>186</v>
      </c>
      <c r="E29" t="s" s="53">
        <v>214</v>
      </c>
      <c r="F29" t="s" s="53">
        <v>655</v>
      </c>
      <c r="G29" t="s" s="53">
        <v>660</v>
      </c>
      <c r="H29" t="s" s="53">
        <v>680</v>
      </c>
      <c r="I29" s="55">
        <f>Exposure!C41</f>
        <v>185000</v>
      </c>
      <c r="J29" t="s" s="53">
        <v>717</v>
      </c>
      <c r="K29" t="s" s="53">
        <v>739</v>
      </c>
      <c r="L29" t="s" s="53">
        <v>790</v>
      </c>
      <c r="M29" t="s" s="53">
        <v>826</v>
      </c>
      <c r="N29" s="57">
        <v>15</v>
      </c>
      <c r="O29" s="58">
        <f>IF(M29="Closing",$F$6-N29,$F$7-N29)</f>
        <v>46331</v>
      </c>
    </row>
    <row r="30" ht="42.25" customHeight="1">
      <c r="B30" t="s" s="59">
        <v>591</v>
      </c>
      <c r="C30" t="s" s="59">
        <v>140</v>
      </c>
      <c r="D30" t="s" s="53">
        <v>186</v>
      </c>
      <c r="E30" t="s" s="53">
        <v>215</v>
      </c>
      <c r="F30" t="s" s="53">
        <v>654</v>
      </c>
      <c r="G30" t="s" s="53">
        <v>658</v>
      </c>
      <c r="H30" t="s" s="53">
        <v>681</v>
      </c>
      <c r="I30" s="55">
        <f>Exposure!C42</f>
        <v>126000</v>
      </c>
      <c r="J30" t="s" s="53">
        <v>717</v>
      </c>
      <c r="K30" t="s" s="53">
        <v>740</v>
      </c>
      <c r="L30" t="s" s="53">
        <v>791</v>
      </c>
      <c r="M30" t="s" s="53">
        <v>826</v>
      </c>
      <c r="N30" s="57">
        <v>15</v>
      </c>
      <c r="O30" s="58">
        <f>IF(M30="Closing",$F$6-N30,$F$7-N30)</f>
        <v>46331</v>
      </c>
    </row>
    <row r="31" ht="42.25" customHeight="1">
      <c r="B31" t="s" s="59">
        <v>592</v>
      </c>
      <c r="C31" t="s" s="59">
        <v>141</v>
      </c>
      <c r="D31" t="s" s="53">
        <v>186</v>
      </c>
      <c r="E31" t="s" s="53">
        <v>639</v>
      </c>
      <c r="F31" t="s" s="53">
        <v>654</v>
      </c>
      <c r="G31" t="s" s="53">
        <v>659</v>
      </c>
      <c r="H31" t="s" s="53">
        <v>682</v>
      </c>
      <c r="I31" s="54"/>
      <c r="J31" s="53"/>
      <c r="K31" t="s" s="53">
        <v>399</v>
      </c>
      <c r="L31" t="s" s="53">
        <v>792</v>
      </c>
      <c r="M31" t="s" s="53">
        <v>826</v>
      </c>
      <c r="N31" s="57">
        <v>10</v>
      </c>
      <c r="O31" s="58">
        <f>IF(M31="Closing",$F$6-N31,$F$7-N31)</f>
        <v>46336</v>
      </c>
    </row>
    <row r="32" ht="55" customHeight="1">
      <c r="B32" t="s" s="59">
        <v>593</v>
      </c>
      <c r="C32" t="s" s="59">
        <v>143</v>
      </c>
      <c r="D32" t="s" s="53">
        <v>187</v>
      </c>
      <c r="E32" t="s" s="53">
        <v>640</v>
      </c>
      <c r="F32" t="s" s="53">
        <v>654</v>
      </c>
      <c r="G32" t="s" s="53">
        <v>658</v>
      </c>
      <c r="H32" t="s" s="53">
        <v>683</v>
      </c>
      <c r="I32" s="55">
        <f>-Exposure!C77</f>
        <v>14082</v>
      </c>
      <c r="J32" t="s" s="53">
        <v>718</v>
      </c>
      <c r="K32" t="s" s="53">
        <v>741</v>
      </c>
      <c r="L32" t="s" s="53">
        <v>793</v>
      </c>
      <c r="M32" t="s" s="53">
        <v>826</v>
      </c>
      <c r="N32" s="57">
        <v>10</v>
      </c>
      <c r="O32" s="58">
        <f>IF(M32="Closing",$F$6-N32,$F$7-N32)</f>
        <v>46336</v>
      </c>
    </row>
    <row r="33" ht="55" customHeight="1">
      <c r="B33" t="s" s="59">
        <v>594</v>
      </c>
      <c r="C33" t="s" s="59">
        <v>144</v>
      </c>
      <c r="D33" t="s" s="53">
        <v>187</v>
      </c>
      <c r="E33" t="s" s="53">
        <v>641</v>
      </c>
      <c r="F33" t="s" s="53">
        <v>440</v>
      </c>
      <c r="G33" t="s" s="53">
        <v>658</v>
      </c>
      <c r="H33" t="s" s="53">
        <v>684</v>
      </c>
      <c r="I33" s="55">
        <f>-Exposure!C78</f>
        <v>100650</v>
      </c>
      <c r="J33" t="s" s="53">
        <v>718</v>
      </c>
      <c r="K33" t="s" s="53">
        <v>742</v>
      </c>
      <c r="L33" t="s" s="53">
        <v>794</v>
      </c>
      <c r="M33" t="s" s="53">
        <v>827</v>
      </c>
      <c r="N33" s="57">
        <v>10</v>
      </c>
      <c r="O33" s="58">
        <f>IF(M33="Closing",$F$6-N33,$F$7-N33)</f>
        <v>46361</v>
      </c>
    </row>
    <row r="34" ht="42.25" customHeight="1">
      <c r="B34" t="s" s="59">
        <v>595</v>
      </c>
      <c r="C34" t="s" s="59">
        <v>145</v>
      </c>
      <c r="D34" t="s" s="53">
        <v>187</v>
      </c>
      <c r="E34" t="s" s="53">
        <v>84</v>
      </c>
      <c r="F34" t="s" s="53">
        <v>655</v>
      </c>
      <c r="G34" t="s" s="53">
        <v>658</v>
      </c>
      <c r="H34" t="s" s="53">
        <v>685</v>
      </c>
      <c r="I34" s="56">
        <f>Exposure!C81</f>
        <v>17283.87</v>
      </c>
      <c r="J34" t="s" s="53">
        <v>719</v>
      </c>
      <c r="K34" t="s" s="53">
        <v>743</v>
      </c>
      <c r="L34" t="s" s="53">
        <v>795</v>
      </c>
      <c r="M34" t="s" s="53">
        <v>827</v>
      </c>
      <c r="N34" s="57">
        <v>5</v>
      </c>
      <c r="O34" s="58">
        <f>IF(M34="Closing",$F$6-N34,$F$7-N34)</f>
        <v>46366</v>
      </c>
    </row>
    <row r="35" ht="42.25" customHeight="1">
      <c r="B35" t="s" s="59">
        <v>596</v>
      </c>
      <c r="C35" t="s" s="59">
        <v>147</v>
      </c>
      <c r="D35" t="s" s="53">
        <v>187</v>
      </c>
      <c r="E35" t="s" s="53">
        <v>642</v>
      </c>
      <c r="F35" t="s" s="53">
        <v>440</v>
      </c>
      <c r="G35" t="s" s="53">
        <v>658</v>
      </c>
      <c r="H35" t="s" s="53">
        <v>686</v>
      </c>
      <c r="I35" s="55">
        <f>Exposure!C82</f>
        <v>38500</v>
      </c>
      <c r="J35" t="s" s="53">
        <v>719</v>
      </c>
      <c r="K35" t="s" s="53">
        <v>744</v>
      </c>
      <c r="L35" t="s" s="53">
        <v>796</v>
      </c>
      <c r="M35" t="s" s="53">
        <v>827</v>
      </c>
      <c r="N35" s="57">
        <v>10</v>
      </c>
      <c r="O35" s="58">
        <f>IF(M35="Closing",$F$6-N35,$F$7-N35)</f>
        <v>46361</v>
      </c>
    </row>
    <row r="36" ht="55" customHeight="1">
      <c r="B36" t="s" s="59">
        <v>597</v>
      </c>
      <c r="C36" t="s" s="59">
        <v>148</v>
      </c>
      <c r="D36" t="s" s="53">
        <v>187</v>
      </c>
      <c r="E36" t="s" s="53">
        <v>222</v>
      </c>
      <c r="F36" t="s" s="53">
        <v>440</v>
      </c>
      <c r="G36" t="s" s="53">
        <v>658</v>
      </c>
      <c r="H36" t="s" s="53">
        <v>687</v>
      </c>
      <c r="I36" s="54"/>
      <c r="J36" s="53"/>
      <c r="K36" t="s" s="53">
        <v>745</v>
      </c>
      <c r="L36" t="s" s="53">
        <v>797</v>
      </c>
      <c r="M36" t="s" s="53">
        <v>827</v>
      </c>
      <c r="N36" s="57">
        <v>10</v>
      </c>
      <c r="O36" s="58">
        <f>IF(M36="Closing",$F$6-N36,$F$7-N36)</f>
        <v>46361</v>
      </c>
    </row>
    <row r="37" ht="67.75" customHeight="1">
      <c r="B37" t="s" s="59">
        <v>598</v>
      </c>
      <c r="C37" t="s" s="59">
        <v>149</v>
      </c>
      <c r="D37" t="s" s="53">
        <v>187</v>
      </c>
      <c r="E37" t="s" s="53">
        <v>643</v>
      </c>
      <c r="F37" t="s" s="53">
        <v>440</v>
      </c>
      <c r="G37" t="s" s="53">
        <v>658</v>
      </c>
      <c r="H37" t="s" s="53">
        <v>688</v>
      </c>
      <c r="I37" s="54"/>
      <c r="J37" s="53"/>
      <c r="K37" t="s" s="53">
        <v>746</v>
      </c>
      <c r="L37" t="s" s="53">
        <v>798</v>
      </c>
      <c r="M37" t="s" s="53">
        <v>827</v>
      </c>
      <c r="N37" s="57">
        <v>5</v>
      </c>
      <c r="O37" s="58">
        <f>IF(M37="Closing",$F$6-N37,$F$7-N37)</f>
        <v>46366</v>
      </c>
    </row>
    <row r="38" ht="42.25" customHeight="1">
      <c r="B38" t="s" s="59">
        <v>599</v>
      </c>
      <c r="C38" t="s" s="59">
        <v>150</v>
      </c>
      <c r="D38" t="s" s="53">
        <v>187</v>
      </c>
      <c r="E38" t="s" s="53">
        <v>224</v>
      </c>
      <c r="F38" t="s" s="53">
        <v>654</v>
      </c>
      <c r="G38" t="s" s="53">
        <v>658</v>
      </c>
      <c r="H38" t="s" s="53">
        <v>689</v>
      </c>
      <c r="I38" s="54"/>
      <c r="J38" s="53"/>
      <c r="K38" t="s" s="53">
        <v>747</v>
      </c>
      <c r="L38" t="s" s="53">
        <v>799</v>
      </c>
      <c r="M38" t="s" s="53">
        <v>826</v>
      </c>
      <c r="N38" s="57">
        <v>10</v>
      </c>
      <c r="O38" s="58">
        <f>IF(M38="Closing",$F$6-N38,$F$7-N38)</f>
        <v>46336</v>
      </c>
    </row>
    <row r="39" ht="55" customHeight="1">
      <c r="B39" t="s" s="59">
        <v>600</v>
      </c>
      <c r="C39" t="s" s="59">
        <v>151</v>
      </c>
      <c r="D39" t="s" s="53">
        <v>187</v>
      </c>
      <c r="E39" t="s" s="53">
        <v>225</v>
      </c>
      <c r="F39" t="s" s="53">
        <v>655</v>
      </c>
      <c r="G39" t="s" s="53">
        <v>658</v>
      </c>
      <c r="H39" t="s" s="53">
        <v>690</v>
      </c>
      <c r="I39" s="55">
        <f>Exposure!C84</f>
        <v>1657032</v>
      </c>
      <c r="J39" t="s" s="53">
        <v>717</v>
      </c>
      <c r="K39" t="s" s="53">
        <v>748</v>
      </c>
      <c r="L39" t="s" s="53">
        <v>800</v>
      </c>
      <c r="M39" t="s" s="53">
        <v>826</v>
      </c>
      <c r="N39" s="57">
        <v>15</v>
      </c>
      <c r="O39" s="58">
        <f>IF(M39="Closing",$F$6-N39,$F$7-N39)</f>
        <v>46331</v>
      </c>
    </row>
    <row r="40" ht="29.5" customHeight="1">
      <c r="B40" t="s" s="59">
        <v>601</v>
      </c>
      <c r="C40" t="s" s="59">
        <v>152</v>
      </c>
      <c r="D40" t="s" s="53">
        <v>187</v>
      </c>
      <c r="E40" t="s" s="53">
        <v>644</v>
      </c>
      <c r="F40" t="s" s="53">
        <v>655</v>
      </c>
      <c r="G40" t="s" s="53">
        <v>660</v>
      </c>
      <c r="H40" t="s" s="53">
        <v>691</v>
      </c>
      <c r="I40" s="55">
        <f>-Exposure!C86</f>
        <v>46710</v>
      </c>
      <c r="J40" t="s" s="53">
        <v>718</v>
      </c>
      <c r="K40" t="s" s="53">
        <v>749</v>
      </c>
      <c r="L40" t="s" s="53">
        <v>801</v>
      </c>
      <c r="M40" t="s" s="53">
        <v>826</v>
      </c>
      <c r="N40" s="57">
        <v>15</v>
      </c>
      <c r="O40" s="58">
        <f>IF(M40="Closing",$F$6-N40,$F$7-N40)</f>
        <v>46331</v>
      </c>
    </row>
    <row r="41" ht="55" customHeight="1">
      <c r="B41" t="s" s="59">
        <v>602</v>
      </c>
      <c r="C41" t="s" s="59">
        <v>155</v>
      </c>
      <c r="D41" t="s" s="53">
        <v>188</v>
      </c>
      <c r="E41" t="s" s="53">
        <v>645</v>
      </c>
      <c r="F41" t="s" s="53">
        <v>655</v>
      </c>
      <c r="G41" t="s" s="53">
        <v>660</v>
      </c>
      <c r="H41" t="s" s="53">
        <v>692</v>
      </c>
      <c r="I41" s="55">
        <f>Exposure!C25</f>
        <v>142000</v>
      </c>
      <c r="J41" t="s" s="53">
        <v>718</v>
      </c>
      <c r="K41" t="s" s="53">
        <v>750</v>
      </c>
      <c r="L41" t="s" s="53">
        <v>802</v>
      </c>
      <c r="M41" t="s" s="53">
        <v>826</v>
      </c>
      <c r="N41" s="57">
        <v>15</v>
      </c>
      <c r="O41" s="58">
        <f>IF(M41="Closing",$F$6-N41,$F$7-N41)</f>
        <v>46331</v>
      </c>
    </row>
    <row r="42" ht="55" customHeight="1">
      <c r="B42" t="s" s="59">
        <v>603</v>
      </c>
      <c r="C42" t="s" s="59">
        <v>156</v>
      </c>
      <c r="D42" t="s" s="53">
        <v>188</v>
      </c>
      <c r="E42" t="s" s="53">
        <v>646</v>
      </c>
      <c r="F42" t="s" s="53">
        <v>655</v>
      </c>
      <c r="G42" t="s" s="53">
        <v>660</v>
      </c>
      <c r="H42" t="s" s="53">
        <v>693</v>
      </c>
      <c r="I42" s="55">
        <f>-Exposure!C36</f>
        <v>4290100</v>
      </c>
      <c r="J42" t="s" s="53">
        <v>720</v>
      </c>
      <c r="K42" t="s" s="53">
        <v>751</v>
      </c>
      <c r="L42" t="s" s="53">
        <v>803</v>
      </c>
      <c r="M42" t="s" s="53">
        <v>826</v>
      </c>
      <c r="N42" s="57">
        <v>5</v>
      </c>
      <c r="O42" s="58">
        <f>IF(M42="Closing",$F$6-N42,$F$7-N42)</f>
        <v>46341</v>
      </c>
    </row>
    <row r="43" ht="42.25" customHeight="1">
      <c r="B43" t="s" s="59">
        <v>604</v>
      </c>
      <c r="C43" t="s" s="59">
        <v>157</v>
      </c>
      <c r="D43" t="s" s="53">
        <v>188</v>
      </c>
      <c r="E43" t="s" s="53">
        <v>230</v>
      </c>
      <c r="F43" t="s" s="53">
        <v>654</v>
      </c>
      <c r="G43" t="s" s="53">
        <v>658</v>
      </c>
      <c r="H43" t="s" s="53">
        <v>694</v>
      </c>
      <c r="I43" s="55">
        <f>Exposure!C26</f>
        <v>38000</v>
      </c>
      <c r="J43" t="s" s="53">
        <v>718</v>
      </c>
      <c r="K43" t="s" s="53">
        <v>752</v>
      </c>
      <c r="L43" t="s" s="53">
        <v>804</v>
      </c>
      <c r="M43" t="s" s="53">
        <v>826</v>
      </c>
      <c r="N43" s="57">
        <v>15</v>
      </c>
      <c r="O43" s="58">
        <f>IF(M43="Closing",$F$6-N43,$F$7-N43)</f>
        <v>46331</v>
      </c>
    </row>
    <row r="44" ht="42.25" customHeight="1">
      <c r="B44" t="s" s="59">
        <v>605</v>
      </c>
      <c r="C44" t="s" s="59">
        <v>158</v>
      </c>
      <c r="D44" t="s" s="53">
        <v>188</v>
      </c>
      <c r="E44" t="s" s="53">
        <v>231</v>
      </c>
      <c r="F44" t="s" s="53">
        <v>655</v>
      </c>
      <c r="G44" t="s" s="53">
        <v>661</v>
      </c>
      <c r="H44" t="s" s="53">
        <v>695</v>
      </c>
      <c r="I44" s="55">
        <f>Exposure!C21</f>
        <v>1800000</v>
      </c>
      <c r="J44" t="s" s="53">
        <v>720</v>
      </c>
      <c r="K44" t="s" s="53">
        <v>753</v>
      </c>
      <c r="L44" t="s" s="53">
        <v>805</v>
      </c>
      <c r="M44" t="s" s="53">
        <v>826</v>
      </c>
      <c r="N44" s="57">
        <v>10</v>
      </c>
      <c r="O44" s="58">
        <f>IF(M44="Closing",$F$6-N44,$F$7-N44)</f>
        <v>46336</v>
      </c>
    </row>
    <row r="45" ht="42.25" customHeight="1">
      <c r="B45" t="s" s="59">
        <v>606</v>
      </c>
      <c r="C45" t="s" s="59">
        <v>159</v>
      </c>
      <c r="D45" t="s" s="53">
        <v>188</v>
      </c>
      <c r="E45" t="s" s="53">
        <v>232</v>
      </c>
      <c r="F45" t="s" s="53">
        <v>655</v>
      </c>
      <c r="G45" t="s" s="53">
        <v>659</v>
      </c>
      <c r="H45" t="s" s="53">
        <v>696</v>
      </c>
      <c r="I45" s="55">
        <f>Exposure!C61</f>
        <v>441000</v>
      </c>
      <c r="J45" t="s" s="53">
        <v>718</v>
      </c>
      <c r="K45" t="s" s="53">
        <v>754</v>
      </c>
      <c r="L45" t="s" s="53">
        <v>806</v>
      </c>
      <c r="M45" t="s" s="53">
        <v>826</v>
      </c>
      <c r="N45" s="57">
        <v>15</v>
      </c>
      <c r="O45" s="58">
        <f>IF(M45="Closing",$F$6-N45,$F$7-N45)</f>
        <v>46331</v>
      </c>
    </row>
    <row r="46" ht="29.5" customHeight="1">
      <c r="B46" t="s" s="59">
        <v>607</v>
      </c>
      <c r="C46" t="s" s="59">
        <v>160</v>
      </c>
      <c r="D46" t="s" s="53">
        <v>188</v>
      </c>
      <c r="E46" t="s" s="53">
        <v>647</v>
      </c>
      <c r="F46" t="s" s="53">
        <v>654</v>
      </c>
      <c r="G46" t="s" s="53">
        <v>658</v>
      </c>
      <c r="H46" t="s" s="53">
        <v>697</v>
      </c>
      <c r="I46" s="54"/>
      <c r="J46" s="53"/>
      <c r="K46" t="s" s="53">
        <v>755</v>
      </c>
      <c r="L46" t="s" s="53">
        <v>807</v>
      </c>
      <c r="M46" t="s" s="53">
        <v>826</v>
      </c>
      <c r="N46" s="57">
        <v>15</v>
      </c>
      <c r="O46" s="58">
        <f>IF(M46="Closing",$F$6-N46,$F$7-N46)</f>
        <v>46331</v>
      </c>
    </row>
    <row r="47" ht="29.5" customHeight="1">
      <c r="B47" t="s" s="59">
        <v>608</v>
      </c>
      <c r="C47" t="s" s="59">
        <v>161</v>
      </c>
      <c r="D47" t="s" s="53">
        <v>188</v>
      </c>
      <c r="E47" t="s" s="53">
        <v>648</v>
      </c>
      <c r="F47" t="s" s="53">
        <v>654</v>
      </c>
      <c r="G47" t="s" s="53">
        <v>658</v>
      </c>
      <c r="H47" t="s" s="53">
        <v>698</v>
      </c>
      <c r="I47" s="54"/>
      <c r="J47" s="53"/>
      <c r="K47" t="s" s="53">
        <v>756</v>
      </c>
      <c r="L47" t="s" s="53">
        <v>808</v>
      </c>
      <c r="M47" t="s" s="53">
        <v>826</v>
      </c>
      <c r="N47" s="57">
        <v>15</v>
      </c>
      <c r="O47" s="58">
        <f>IF(M47="Closing",$F$6-N47,$F$7-N47)</f>
        <v>46331</v>
      </c>
    </row>
    <row r="48" ht="42.25" customHeight="1">
      <c r="B48" t="s" s="59">
        <v>609</v>
      </c>
      <c r="C48" t="s" s="59">
        <v>162</v>
      </c>
      <c r="D48" t="s" s="53">
        <v>188</v>
      </c>
      <c r="E48" t="s" s="53">
        <v>235</v>
      </c>
      <c r="F48" t="s" s="53">
        <v>654</v>
      </c>
      <c r="G48" t="s" s="53">
        <v>658</v>
      </c>
      <c r="H48" t="s" s="53">
        <v>699</v>
      </c>
      <c r="I48" s="54"/>
      <c r="J48" s="53"/>
      <c r="K48" t="s" s="53">
        <v>757</v>
      </c>
      <c r="L48" t="s" s="53">
        <v>809</v>
      </c>
      <c r="M48" t="s" s="53">
        <v>826</v>
      </c>
      <c r="N48" s="57">
        <v>15</v>
      </c>
      <c r="O48" s="58">
        <f>IF(M48="Closing",$F$6-N48,$F$7-N48)</f>
        <v>46331</v>
      </c>
    </row>
    <row r="49" ht="29.5" customHeight="1">
      <c r="B49" t="s" s="59">
        <v>610</v>
      </c>
      <c r="C49" t="s" s="59">
        <v>164</v>
      </c>
      <c r="D49" t="s" s="53">
        <v>188</v>
      </c>
      <c r="E49" t="s" s="53">
        <v>237</v>
      </c>
      <c r="F49" t="s" s="53">
        <v>654</v>
      </c>
      <c r="G49" t="s" s="53">
        <v>658</v>
      </c>
      <c r="H49" t="s" s="53">
        <v>700</v>
      </c>
      <c r="I49" s="54"/>
      <c r="J49" s="53"/>
      <c r="K49" t="s" s="53">
        <v>758</v>
      </c>
      <c r="L49" t="s" s="53">
        <v>810</v>
      </c>
      <c r="M49" t="s" s="53">
        <v>826</v>
      </c>
      <c r="N49" s="57">
        <v>15</v>
      </c>
      <c r="O49" s="58">
        <f>IF(M49="Closing",$F$6-N49,$F$7-N49)</f>
        <v>46331</v>
      </c>
    </row>
    <row r="50" ht="67.75" customHeight="1">
      <c r="B50" t="s" s="59">
        <v>611</v>
      </c>
      <c r="C50" t="s" s="59">
        <v>166</v>
      </c>
      <c r="D50" t="s" s="53">
        <v>189</v>
      </c>
      <c r="E50" t="s" s="53">
        <v>238</v>
      </c>
      <c r="F50" t="s" s="53">
        <v>654</v>
      </c>
      <c r="G50" t="s" s="53">
        <v>659</v>
      </c>
      <c r="H50" t="s" s="53">
        <v>701</v>
      </c>
      <c r="I50" s="54"/>
      <c r="J50" s="53"/>
      <c r="K50" t="s" s="53">
        <v>759</v>
      </c>
      <c r="L50" t="s" s="53">
        <v>811</v>
      </c>
      <c r="M50" t="s" s="53">
        <v>826</v>
      </c>
      <c r="N50" s="57">
        <v>10</v>
      </c>
      <c r="O50" s="58">
        <f>IF(M50="Closing",$F$6-N50,$F$7-N50)</f>
        <v>46336</v>
      </c>
    </row>
    <row r="51" ht="29.5" customHeight="1">
      <c r="B51" t="s" s="59">
        <v>612</v>
      </c>
      <c r="C51" t="s" s="59">
        <v>167</v>
      </c>
      <c r="D51" t="s" s="53">
        <v>189</v>
      </c>
      <c r="E51" t="s" s="53">
        <v>239</v>
      </c>
      <c r="F51" t="s" s="53">
        <v>654</v>
      </c>
      <c r="G51" t="s" s="53">
        <v>660</v>
      </c>
      <c r="H51" t="s" s="53">
        <v>702</v>
      </c>
      <c r="I51" s="54"/>
      <c r="J51" s="53"/>
      <c r="K51" t="s" s="53">
        <v>760</v>
      </c>
      <c r="L51" t="s" s="53">
        <v>812</v>
      </c>
      <c r="M51" t="s" s="53">
        <v>826</v>
      </c>
      <c r="N51" s="57">
        <v>10</v>
      </c>
      <c r="O51" s="58">
        <f>IF(M51="Closing",$F$6-N51,$F$7-N51)</f>
        <v>46336</v>
      </c>
    </row>
    <row r="52" ht="42.25" customHeight="1">
      <c r="B52" t="s" s="59">
        <v>613</v>
      </c>
      <c r="C52" t="s" s="59">
        <v>168</v>
      </c>
      <c r="D52" t="s" s="53">
        <v>189</v>
      </c>
      <c r="E52" t="s" s="53">
        <v>649</v>
      </c>
      <c r="F52" t="s" s="53">
        <v>440</v>
      </c>
      <c r="G52" t="s" s="53">
        <v>660</v>
      </c>
      <c r="H52" t="s" s="53">
        <v>703</v>
      </c>
      <c r="I52" s="54"/>
      <c r="J52" s="53"/>
      <c r="K52" t="s" s="53">
        <v>761</v>
      </c>
      <c r="L52" t="s" s="53">
        <v>813</v>
      </c>
      <c r="M52" t="s" s="53">
        <v>827</v>
      </c>
      <c r="N52" s="57">
        <v>5</v>
      </c>
      <c r="O52" s="58">
        <f>IF(M52="Closing",$F$6-N52,$F$7-N52)</f>
        <v>46366</v>
      </c>
    </row>
    <row r="53" ht="29.5" customHeight="1">
      <c r="B53" t="s" s="59">
        <v>614</v>
      </c>
      <c r="C53" t="s" s="59">
        <v>169</v>
      </c>
      <c r="D53" t="s" s="53">
        <v>189</v>
      </c>
      <c r="E53" t="s" s="53">
        <v>241</v>
      </c>
      <c r="F53" t="s" s="53">
        <v>654</v>
      </c>
      <c r="G53" t="s" s="53">
        <v>658</v>
      </c>
      <c r="H53" t="s" s="53">
        <v>704</v>
      </c>
      <c r="I53" s="54"/>
      <c r="J53" s="53"/>
      <c r="K53" t="s" s="53">
        <v>762</v>
      </c>
      <c r="L53" t="s" s="53">
        <v>814</v>
      </c>
      <c r="M53" t="s" s="53">
        <v>826</v>
      </c>
      <c r="N53" s="57">
        <v>15</v>
      </c>
      <c r="O53" s="58">
        <f>IF(M53="Closing",$F$6-N53,$F$7-N53)</f>
        <v>46331</v>
      </c>
    </row>
    <row r="54" ht="42.25" customHeight="1">
      <c r="B54" t="s" s="59">
        <v>615</v>
      </c>
      <c r="C54" t="s" s="59">
        <v>170</v>
      </c>
      <c r="D54" t="s" s="53">
        <v>189</v>
      </c>
      <c r="E54" t="s" s="53">
        <v>242</v>
      </c>
      <c r="F54" t="s" s="53">
        <v>654</v>
      </c>
      <c r="G54" t="s" s="53">
        <v>658</v>
      </c>
      <c r="H54" t="s" s="53">
        <v>705</v>
      </c>
      <c r="I54" s="54"/>
      <c r="J54" s="53"/>
      <c r="K54" t="s" s="53">
        <v>763</v>
      </c>
      <c r="L54" t="s" s="53">
        <v>815</v>
      </c>
      <c r="M54" t="s" s="53">
        <v>826</v>
      </c>
      <c r="N54" s="57">
        <v>15</v>
      </c>
      <c r="O54" s="58">
        <f>IF(M54="Closing",$F$6-N54,$F$7-N54)</f>
        <v>46331</v>
      </c>
    </row>
    <row r="55" ht="42.25" customHeight="1">
      <c r="B55" t="s" s="59">
        <v>616</v>
      </c>
      <c r="C55" t="s" s="59">
        <v>172</v>
      </c>
      <c r="D55" t="s" s="53">
        <v>190</v>
      </c>
      <c r="E55" t="s" s="53">
        <v>650</v>
      </c>
      <c r="F55" t="s" s="53">
        <v>654</v>
      </c>
      <c r="G55" t="s" s="53">
        <v>657</v>
      </c>
      <c r="H55" t="s" s="53">
        <v>706</v>
      </c>
      <c r="I55" s="54"/>
      <c r="J55" s="53"/>
      <c r="K55" t="s" s="53">
        <v>764</v>
      </c>
      <c r="L55" t="s" s="53">
        <v>816</v>
      </c>
      <c r="M55" t="s" s="53">
        <v>826</v>
      </c>
      <c r="N55" s="57">
        <v>25</v>
      </c>
      <c r="O55" s="58">
        <f>IF(M55="Closing",$F$6-N55,$F$7-N55)</f>
        <v>46321</v>
      </c>
    </row>
    <row r="56" ht="42.25" customHeight="1">
      <c r="B56" t="s" s="59">
        <v>617</v>
      </c>
      <c r="C56" t="s" s="59">
        <v>173</v>
      </c>
      <c r="D56" t="s" s="53">
        <v>190</v>
      </c>
      <c r="E56" t="s" s="53">
        <v>244</v>
      </c>
      <c r="F56" t="s" s="53">
        <v>440</v>
      </c>
      <c r="G56" t="s" s="53">
        <v>657</v>
      </c>
      <c r="H56" t="s" s="53">
        <v>707</v>
      </c>
      <c r="I56" s="54"/>
      <c r="J56" s="53"/>
      <c r="K56" t="s" s="53">
        <v>765</v>
      </c>
      <c r="L56" t="s" s="53">
        <v>817</v>
      </c>
      <c r="M56" t="s" s="53">
        <v>827</v>
      </c>
      <c r="N56" s="57">
        <v>10</v>
      </c>
      <c r="O56" s="58">
        <f>IF(M56="Closing",$F$6-N56,$F$7-N56)</f>
        <v>46361</v>
      </c>
    </row>
    <row r="57" ht="42.25" customHeight="1">
      <c r="B57" t="s" s="59">
        <v>618</v>
      </c>
      <c r="C57" t="s" s="59">
        <v>174</v>
      </c>
      <c r="D57" t="s" s="53">
        <v>190</v>
      </c>
      <c r="E57" t="s" s="53">
        <v>245</v>
      </c>
      <c r="F57" t="s" s="53">
        <v>440</v>
      </c>
      <c r="G57" t="s" s="53">
        <v>658</v>
      </c>
      <c r="H57" t="s" s="53">
        <v>708</v>
      </c>
      <c r="I57" s="54"/>
      <c r="J57" s="53"/>
      <c r="K57" t="s" s="53">
        <v>766</v>
      </c>
      <c r="L57" t="s" s="53">
        <v>818</v>
      </c>
      <c r="M57" t="s" s="53">
        <v>827</v>
      </c>
      <c r="N57" s="57">
        <v>10</v>
      </c>
      <c r="O57" s="58">
        <f>IF(M57="Closing",$F$6-N57,$F$7-N57)</f>
        <v>46361</v>
      </c>
    </row>
    <row r="58" ht="42.25" customHeight="1">
      <c r="B58" t="s" s="59">
        <v>619</v>
      </c>
      <c r="C58" t="s" s="59">
        <v>175</v>
      </c>
      <c r="D58" t="s" s="53">
        <v>190</v>
      </c>
      <c r="E58" t="s" s="53">
        <v>651</v>
      </c>
      <c r="F58" t="s" s="53">
        <v>440</v>
      </c>
      <c r="G58" t="s" s="53">
        <v>657</v>
      </c>
      <c r="H58" t="s" s="53">
        <v>709</v>
      </c>
      <c r="I58" s="54"/>
      <c r="J58" s="53"/>
      <c r="K58" t="s" s="53">
        <v>767</v>
      </c>
      <c r="L58" t="s" s="53">
        <v>819</v>
      </c>
      <c r="M58" t="s" s="53">
        <v>827</v>
      </c>
      <c r="N58" s="57">
        <v>10</v>
      </c>
      <c r="O58" s="58">
        <f>IF(M58="Closing",$F$6-N58,$F$7-N58)</f>
        <v>46361</v>
      </c>
    </row>
    <row r="59" ht="42.25" customHeight="1">
      <c r="B59" t="s" s="59">
        <v>620</v>
      </c>
      <c r="C59" t="s" s="59">
        <v>176</v>
      </c>
      <c r="D59" t="s" s="53">
        <v>190</v>
      </c>
      <c r="E59" t="s" s="53">
        <v>247</v>
      </c>
      <c r="F59" t="s" s="53">
        <v>440</v>
      </c>
      <c r="G59" t="s" s="53">
        <v>658</v>
      </c>
      <c r="H59" t="s" s="53">
        <v>710</v>
      </c>
      <c r="I59" s="54"/>
      <c r="J59" s="53"/>
      <c r="K59" t="s" s="53">
        <v>768</v>
      </c>
      <c r="L59" t="s" s="53">
        <v>820</v>
      </c>
      <c r="M59" t="s" s="53">
        <v>827</v>
      </c>
      <c r="N59" s="57">
        <v>5</v>
      </c>
      <c r="O59" s="58">
        <f>IF(M59="Closing",$F$6-N59,$F$7-N59)</f>
        <v>46366</v>
      </c>
    </row>
    <row r="60" ht="42.25" customHeight="1">
      <c r="B60" t="s" s="59">
        <v>621</v>
      </c>
      <c r="C60" t="s" s="59">
        <v>177</v>
      </c>
      <c r="D60" t="s" s="53">
        <v>190</v>
      </c>
      <c r="E60" t="s" s="53">
        <v>652</v>
      </c>
      <c r="F60" t="s" s="53">
        <v>440</v>
      </c>
      <c r="G60" t="s" s="53">
        <v>658</v>
      </c>
      <c r="H60" t="s" s="53">
        <v>711</v>
      </c>
      <c r="I60" s="56">
        <f>Exposure!C89</f>
        <v>17593.329999999987</v>
      </c>
      <c r="J60" t="s" s="53">
        <v>721</v>
      </c>
      <c r="K60" t="s" s="53">
        <v>769</v>
      </c>
      <c r="L60" t="s" s="53">
        <v>821</v>
      </c>
      <c r="M60" t="s" s="53">
        <v>827</v>
      </c>
      <c r="N60" s="57">
        <v>5</v>
      </c>
      <c r="O60" s="58">
        <f>IF(M60="Closing",$F$6-N60,$F$7-N60)</f>
        <v>46366</v>
      </c>
    </row>
    <row r="61" ht="29.5" customHeight="1">
      <c r="B61" t="s" s="59">
        <v>622</v>
      </c>
      <c r="C61" t="s" s="59">
        <v>178</v>
      </c>
      <c r="D61" t="s" s="53">
        <v>190</v>
      </c>
      <c r="E61" t="s" s="53">
        <v>653</v>
      </c>
      <c r="F61" t="s" s="53">
        <v>440</v>
      </c>
      <c r="G61" t="s" s="53">
        <v>658</v>
      </c>
      <c r="H61" t="s" s="53">
        <v>712</v>
      </c>
      <c r="I61" s="54"/>
      <c r="J61" s="53"/>
      <c r="K61" t="s" s="53">
        <v>770</v>
      </c>
      <c r="L61" t="s" s="53">
        <v>822</v>
      </c>
      <c r="M61" t="s" s="53">
        <v>827</v>
      </c>
      <c r="N61" s="57">
        <v>10</v>
      </c>
      <c r="O61" s="58">
        <f>IF(M61="Closing",$F$6-N61,$F$7-N61)</f>
        <v>46361</v>
      </c>
    </row>
    <row r="62" ht="42.25" customHeight="1">
      <c r="B62" t="s" s="59">
        <v>623</v>
      </c>
      <c r="C62" t="s" s="59">
        <v>179</v>
      </c>
      <c r="D62" t="s" s="53">
        <v>190</v>
      </c>
      <c r="E62" t="s" s="53">
        <v>250</v>
      </c>
      <c r="F62" t="s" s="53">
        <v>440</v>
      </c>
      <c r="G62" t="s" s="53">
        <v>658</v>
      </c>
      <c r="H62" t="s" s="53">
        <v>374</v>
      </c>
      <c r="I62" s="54"/>
      <c r="J62" s="53"/>
      <c r="K62" t="s" s="53">
        <v>771</v>
      </c>
      <c r="L62" t="s" s="53">
        <v>823</v>
      </c>
      <c r="M62" t="s" s="53">
        <v>827</v>
      </c>
      <c r="N62" s="57">
        <v>0</v>
      </c>
      <c r="O62" s="58">
        <f>IF(M62="Closing",$F$6-N62,$F$7-N62)</f>
        <v>46371</v>
      </c>
    </row>
    <row r="63" ht="29.5" customHeight="1">
      <c r="B63" t="s" s="59">
        <v>624</v>
      </c>
      <c r="C63" t="s" s="59">
        <v>180</v>
      </c>
      <c r="D63" t="s" s="53">
        <v>190</v>
      </c>
      <c r="E63" t="s" s="53">
        <v>251</v>
      </c>
      <c r="F63" t="s" s="53">
        <v>440</v>
      </c>
      <c r="G63" t="s" s="53">
        <v>661</v>
      </c>
      <c r="H63" t="s" s="53">
        <v>713</v>
      </c>
      <c r="I63" s="54"/>
      <c r="J63" s="53"/>
      <c r="K63" t="s" s="53">
        <v>772</v>
      </c>
      <c r="L63" t="s" s="53">
        <v>824</v>
      </c>
      <c r="M63" t="s" s="53">
        <v>827</v>
      </c>
      <c r="N63" s="57">
        <v>15</v>
      </c>
      <c r="O63" s="58">
        <f>IF(M63="Closing",$F$6-N63,$F$7-N63)</f>
        <v>46356</v>
      </c>
    </row>
  </sheetData>
  <autoFilter ref="B11:O63"/>
  <dataValidations count="156">
    <dataValidation type="list" allowBlank="1" showDropDown="0" showErrorMessage="1" sqref="F12:F12">
      <formula1>"Open,Closing condition,Price item,Resolved"</formula1>
    </dataValidation>
    <dataValidation type="list" allowBlank="1" showDropDown="0" showErrorMessage="1" sqref="G12:G12">
      <formula1>"Buyer,Seller,Counsel,Lender,Consultant"</formula1>
    </dataValidation>
    <dataValidation type="list" allowBlank="1" showDropDown="0" showErrorMessage="1" sqref="M12:M12">
      <formula1>"DD expiry,Closing"</formula1>
    </dataValidation>
    <dataValidation type="list" allowBlank="1" showDropDown="0" showErrorMessage="1" sqref="F13:F13">
      <formula1>"Open,Closing condition,Price item,Resolved"</formula1>
    </dataValidation>
    <dataValidation type="list" allowBlank="1" showDropDown="0" showErrorMessage="1" sqref="G13:G13">
      <formula1>"Buyer,Seller,Counsel,Lender,Consultant"</formula1>
    </dataValidation>
    <dataValidation type="list" allowBlank="1" showDropDown="0" showErrorMessage="1" sqref="M13:M13">
      <formula1>"DD expiry,Closing"</formula1>
    </dataValidation>
    <dataValidation type="list" allowBlank="1" showDropDown="0" showErrorMessage="1" sqref="F14:F14">
      <formula1>"Open,Closing condition,Price item,Resolved"</formula1>
    </dataValidation>
    <dataValidation type="list" allowBlank="1" showDropDown="0" showErrorMessage="1" sqref="G14:G14">
      <formula1>"Buyer,Seller,Counsel,Lender,Consultant"</formula1>
    </dataValidation>
    <dataValidation type="list" allowBlank="1" showDropDown="0" showErrorMessage="1" sqref="M14:M14">
      <formula1>"DD expiry,Closing"</formula1>
    </dataValidation>
    <dataValidation type="list" allowBlank="1" showDropDown="0" showErrorMessage="1" sqref="F15:F15">
      <formula1>"Open,Closing condition,Price item,Resolved"</formula1>
    </dataValidation>
    <dataValidation type="list" allowBlank="1" showDropDown="0" showErrorMessage="1" sqref="G15:G15">
      <formula1>"Buyer,Seller,Counsel,Lender,Consultant"</formula1>
    </dataValidation>
    <dataValidation type="list" allowBlank="1" showDropDown="0" showErrorMessage="1" sqref="M15:M15">
      <formula1>"DD expiry,Closing"</formula1>
    </dataValidation>
    <dataValidation type="list" allowBlank="1" showDropDown="0" showErrorMessage="1" sqref="F16:F16">
      <formula1>"Open,Closing condition,Price item,Resolved"</formula1>
    </dataValidation>
    <dataValidation type="list" allowBlank="1" showDropDown="0" showErrorMessage="1" sqref="G16:G16">
      <formula1>"Buyer,Seller,Counsel,Lender,Consultant"</formula1>
    </dataValidation>
    <dataValidation type="list" allowBlank="1" showDropDown="0" showErrorMessage="1" sqref="M16:M16">
      <formula1>"DD expiry,Closing"</formula1>
    </dataValidation>
    <dataValidation type="list" allowBlank="1" showDropDown="0" showErrorMessage="1" sqref="F17:F17">
      <formula1>"Open,Closing condition,Price item,Resolved"</formula1>
    </dataValidation>
    <dataValidation type="list" allowBlank="1" showDropDown="0" showErrorMessage="1" sqref="G17:G17">
      <formula1>"Buyer,Seller,Counsel,Lender,Consultant"</formula1>
    </dataValidation>
    <dataValidation type="list" allowBlank="1" showDropDown="0" showErrorMessage="1" sqref="M17:M17">
      <formula1>"DD expiry,Closing"</formula1>
    </dataValidation>
    <dataValidation type="list" allowBlank="1" showDropDown="0" showErrorMessage="1" sqref="F18:F18">
      <formula1>"Open,Closing condition,Price item,Resolved"</formula1>
    </dataValidation>
    <dataValidation type="list" allowBlank="1" showDropDown="0" showErrorMessage="1" sqref="G18:G18">
      <formula1>"Buyer,Seller,Counsel,Lender,Consultant"</formula1>
    </dataValidation>
    <dataValidation type="list" allowBlank="1" showDropDown="0" showErrorMessage="1" sqref="M18:M18">
      <formula1>"DD expiry,Closing"</formula1>
    </dataValidation>
    <dataValidation type="list" allowBlank="1" showDropDown="0" showErrorMessage="1" sqref="F19:F19">
      <formula1>"Open,Closing condition,Price item,Resolved"</formula1>
    </dataValidation>
    <dataValidation type="list" allowBlank="1" showDropDown="0" showErrorMessage="1" sqref="G19:G19">
      <formula1>"Buyer,Seller,Counsel,Lender,Consultant"</formula1>
    </dataValidation>
    <dataValidation type="list" allowBlank="1" showDropDown="0" showErrorMessage="1" sqref="M19:M19">
      <formula1>"DD expiry,Closing"</formula1>
    </dataValidation>
    <dataValidation type="list" allowBlank="1" showDropDown="0" showErrorMessage="1" sqref="F20:F20">
      <formula1>"Open,Closing condition,Price item,Resolved"</formula1>
    </dataValidation>
    <dataValidation type="list" allowBlank="1" showDropDown="0" showErrorMessage="1" sqref="G20:G20">
      <formula1>"Buyer,Seller,Counsel,Lender,Consultant"</formula1>
    </dataValidation>
    <dataValidation type="list" allowBlank="1" showDropDown="0" showErrorMessage="1" sqref="M20:M20">
      <formula1>"DD expiry,Closing"</formula1>
    </dataValidation>
    <dataValidation type="list" allowBlank="1" showDropDown="0" showErrorMessage="1" sqref="F21:F21">
      <formula1>"Open,Closing condition,Price item,Resolved"</formula1>
    </dataValidation>
    <dataValidation type="list" allowBlank="1" showDropDown="0" showErrorMessage="1" sqref="G21:G21">
      <formula1>"Buyer,Seller,Counsel,Lender,Consultant"</formula1>
    </dataValidation>
    <dataValidation type="list" allowBlank="1" showDropDown="0" showErrorMessage="1" sqref="M21:M21">
      <formula1>"DD expiry,Closing"</formula1>
    </dataValidation>
    <dataValidation type="list" allowBlank="1" showDropDown="0" showErrorMessage="1" sqref="F22:F22">
      <formula1>"Open,Closing condition,Price item,Resolved"</formula1>
    </dataValidation>
    <dataValidation type="list" allowBlank="1" showDropDown="0" showErrorMessage="1" sqref="G22:G22">
      <formula1>"Buyer,Seller,Counsel,Lender,Consultant"</formula1>
    </dataValidation>
    <dataValidation type="list" allowBlank="1" showDropDown="0" showErrorMessage="1" sqref="M22:M22">
      <formula1>"DD expiry,Closing"</formula1>
    </dataValidation>
    <dataValidation type="list" allowBlank="1" showDropDown="0" showErrorMessage="1" sqref="F23:F23">
      <formula1>"Open,Closing condition,Price item,Resolved"</formula1>
    </dataValidation>
    <dataValidation type="list" allowBlank="1" showDropDown="0" showErrorMessage="1" sqref="G23:G23">
      <formula1>"Buyer,Seller,Counsel,Lender,Consultant"</formula1>
    </dataValidation>
    <dataValidation type="list" allowBlank="1" showDropDown="0" showErrorMessage="1" sqref="M23:M23">
      <formula1>"DD expiry,Closing"</formula1>
    </dataValidation>
    <dataValidation type="list" allowBlank="1" showDropDown="0" showErrorMessage="1" sqref="F24:F24">
      <formula1>"Open,Closing condition,Price item,Resolved"</formula1>
    </dataValidation>
    <dataValidation type="list" allowBlank="1" showDropDown="0" showErrorMessage="1" sqref="G24:G24">
      <formula1>"Buyer,Seller,Counsel,Lender,Consultant"</formula1>
    </dataValidation>
    <dataValidation type="list" allowBlank="1" showDropDown="0" showErrorMessage="1" sqref="M24:M24">
      <formula1>"DD expiry,Closing"</formula1>
    </dataValidation>
    <dataValidation type="list" allowBlank="1" showDropDown="0" showErrorMessage="1" sqref="F25:F25">
      <formula1>"Open,Closing condition,Price item,Resolved"</formula1>
    </dataValidation>
    <dataValidation type="list" allowBlank="1" showDropDown="0" showErrorMessage="1" sqref="G25:G25">
      <formula1>"Buyer,Seller,Counsel,Lender,Consultant"</formula1>
    </dataValidation>
    <dataValidation type="list" allowBlank="1" showDropDown="0" showErrorMessage="1" sqref="M25:M25">
      <formula1>"DD expiry,Closing"</formula1>
    </dataValidation>
    <dataValidation type="list" allowBlank="1" showDropDown="0" showErrorMessage="1" sqref="F26:F26">
      <formula1>"Open,Closing condition,Price item,Resolved"</formula1>
    </dataValidation>
    <dataValidation type="list" allowBlank="1" showDropDown="0" showErrorMessage="1" sqref="G26:G26">
      <formula1>"Buyer,Seller,Counsel,Lender,Consultant"</formula1>
    </dataValidation>
    <dataValidation type="list" allowBlank="1" showDropDown="0" showErrorMessage="1" sqref="M26:M26">
      <formula1>"DD expiry,Closing"</formula1>
    </dataValidation>
    <dataValidation type="list" allowBlank="1" showDropDown="0" showErrorMessage="1" sqref="F27:F27">
      <formula1>"Open,Closing condition,Price item,Resolved"</formula1>
    </dataValidation>
    <dataValidation type="list" allowBlank="1" showDropDown="0" showErrorMessage="1" sqref="G27:G27">
      <formula1>"Buyer,Seller,Counsel,Lender,Consultant"</formula1>
    </dataValidation>
    <dataValidation type="list" allowBlank="1" showDropDown="0" showErrorMessage="1" sqref="M27:M27">
      <formula1>"DD expiry,Closing"</formula1>
    </dataValidation>
    <dataValidation type="list" allowBlank="1" showDropDown="0" showErrorMessage="1" sqref="F28:F28">
      <formula1>"Open,Closing condition,Price item,Resolved"</formula1>
    </dataValidation>
    <dataValidation type="list" allowBlank="1" showDropDown="0" showErrorMessage="1" sqref="G28:G28">
      <formula1>"Buyer,Seller,Counsel,Lender,Consultant"</formula1>
    </dataValidation>
    <dataValidation type="list" allowBlank="1" showDropDown="0" showErrorMessage="1" sqref="M28:M28">
      <formula1>"DD expiry,Closing"</formula1>
    </dataValidation>
    <dataValidation type="list" allowBlank="1" showDropDown="0" showErrorMessage="1" sqref="F29:F29">
      <formula1>"Open,Closing condition,Price item,Resolved"</formula1>
    </dataValidation>
    <dataValidation type="list" allowBlank="1" showDropDown="0" showErrorMessage="1" sqref="G29:G29">
      <formula1>"Buyer,Seller,Counsel,Lender,Consultant"</formula1>
    </dataValidation>
    <dataValidation type="list" allowBlank="1" showDropDown="0" showErrorMessage="1" sqref="M29:M29">
      <formula1>"DD expiry,Closing"</formula1>
    </dataValidation>
    <dataValidation type="list" allowBlank="1" showDropDown="0" showErrorMessage="1" sqref="F30:F30">
      <formula1>"Open,Closing condition,Price item,Resolved"</formula1>
    </dataValidation>
    <dataValidation type="list" allowBlank="1" showDropDown="0" showErrorMessage="1" sqref="G30:G30">
      <formula1>"Buyer,Seller,Counsel,Lender,Consultant"</formula1>
    </dataValidation>
    <dataValidation type="list" allowBlank="1" showDropDown="0" showErrorMessage="1" sqref="M30:M30">
      <formula1>"DD expiry,Closing"</formula1>
    </dataValidation>
    <dataValidation type="list" allowBlank="1" showDropDown="0" showErrorMessage="1" sqref="F31:F31">
      <formula1>"Open,Closing condition,Price item,Resolved"</formula1>
    </dataValidation>
    <dataValidation type="list" allowBlank="1" showDropDown="0" showErrorMessage="1" sqref="G31:G31">
      <formula1>"Buyer,Seller,Counsel,Lender,Consultant"</formula1>
    </dataValidation>
    <dataValidation type="list" allowBlank="1" showDropDown="0" showErrorMessage="1" sqref="M31:M31">
      <formula1>"DD expiry,Closing"</formula1>
    </dataValidation>
    <dataValidation type="list" allowBlank="1" showDropDown="0" showErrorMessage="1" sqref="F32:F32">
      <formula1>"Open,Closing condition,Price item,Resolved"</formula1>
    </dataValidation>
    <dataValidation type="list" allowBlank="1" showDropDown="0" showErrorMessage="1" sqref="G32:G32">
      <formula1>"Buyer,Seller,Counsel,Lender,Consultant"</formula1>
    </dataValidation>
    <dataValidation type="list" allowBlank="1" showDropDown="0" showErrorMessage="1" sqref="M32:M32">
      <formula1>"DD expiry,Closing"</formula1>
    </dataValidation>
    <dataValidation type="list" allowBlank="1" showDropDown="0" showErrorMessage="1" sqref="F33:F33">
      <formula1>"Open,Closing condition,Price item,Resolved"</formula1>
    </dataValidation>
    <dataValidation type="list" allowBlank="1" showDropDown="0" showErrorMessage="1" sqref="G33:G33">
      <formula1>"Buyer,Seller,Counsel,Lender,Consultant"</formula1>
    </dataValidation>
    <dataValidation type="list" allowBlank="1" showDropDown="0" showErrorMessage="1" sqref="M33:M33">
      <formula1>"DD expiry,Closing"</formula1>
    </dataValidation>
    <dataValidation type="list" allowBlank="1" showDropDown="0" showErrorMessage="1" sqref="F34:F34">
      <formula1>"Open,Closing condition,Price item,Resolved"</formula1>
    </dataValidation>
    <dataValidation type="list" allowBlank="1" showDropDown="0" showErrorMessage="1" sqref="G34:G34">
      <formula1>"Buyer,Seller,Counsel,Lender,Consultant"</formula1>
    </dataValidation>
    <dataValidation type="list" allowBlank="1" showDropDown="0" showErrorMessage="1" sqref="M34:M34">
      <formula1>"DD expiry,Closing"</formula1>
    </dataValidation>
    <dataValidation type="list" allowBlank="1" showDropDown="0" showErrorMessage="1" sqref="F35:F35">
      <formula1>"Open,Closing condition,Price item,Resolved"</formula1>
    </dataValidation>
    <dataValidation type="list" allowBlank="1" showDropDown="0" showErrorMessage="1" sqref="G35:G35">
      <formula1>"Buyer,Seller,Counsel,Lender,Consultant"</formula1>
    </dataValidation>
    <dataValidation type="list" allowBlank="1" showDropDown="0" showErrorMessage="1" sqref="M35:M35">
      <formula1>"DD expiry,Closing"</formula1>
    </dataValidation>
    <dataValidation type="list" allowBlank="1" showDropDown="0" showErrorMessage="1" sqref="F36:F36">
      <formula1>"Open,Closing condition,Price item,Resolved"</formula1>
    </dataValidation>
    <dataValidation type="list" allowBlank="1" showDropDown="0" showErrorMessage="1" sqref="G36:G36">
      <formula1>"Buyer,Seller,Counsel,Lender,Consultant"</formula1>
    </dataValidation>
    <dataValidation type="list" allowBlank="1" showDropDown="0" showErrorMessage="1" sqref="M36:M36">
      <formula1>"DD expiry,Closing"</formula1>
    </dataValidation>
    <dataValidation type="list" allowBlank="1" showDropDown="0" showErrorMessage="1" sqref="F37:F37">
      <formula1>"Open,Closing condition,Price item,Resolved"</formula1>
    </dataValidation>
    <dataValidation type="list" allowBlank="1" showDropDown="0" showErrorMessage="1" sqref="G37:G37">
      <formula1>"Buyer,Seller,Counsel,Lender,Consultant"</formula1>
    </dataValidation>
    <dataValidation type="list" allowBlank="1" showDropDown="0" showErrorMessage="1" sqref="M37:M37">
      <formula1>"DD expiry,Closing"</formula1>
    </dataValidation>
    <dataValidation type="list" allowBlank="1" showDropDown="0" showErrorMessage="1" sqref="F38:F38">
      <formula1>"Open,Closing condition,Price item,Resolved"</formula1>
    </dataValidation>
    <dataValidation type="list" allowBlank="1" showDropDown="0" showErrorMessage="1" sqref="G38:G38">
      <formula1>"Buyer,Seller,Counsel,Lender,Consultant"</formula1>
    </dataValidation>
    <dataValidation type="list" allowBlank="1" showDropDown="0" showErrorMessage="1" sqref="M38:M38">
      <formula1>"DD expiry,Closing"</formula1>
    </dataValidation>
    <dataValidation type="list" allowBlank="1" showDropDown="0" showErrorMessage="1" sqref="F39:F39">
      <formula1>"Open,Closing condition,Price item,Resolved"</formula1>
    </dataValidation>
    <dataValidation type="list" allowBlank="1" showDropDown="0" showErrorMessage="1" sqref="G39:G39">
      <formula1>"Buyer,Seller,Counsel,Lender,Consultant"</formula1>
    </dataValidation>
    <dataValidation type="list" allowBlank="1" showDropDown="0" showErrorMessage="1" sqref="M39:M39">
      <formula1>"DD expiry,Closing"</formula1>
    </dataValidation>
    <dataValidation type="list" allowBlank="1" showDropDown="0" showErrorMessage="1" sqref="F40:F40">
      <formula1>"Open,Closing condition,Price item,Resolved"</formula1>
    </dataValidation>
    <dataValidation type="list" allowBlank="1" showDropDown="0" showErrorMessage="1" sqref="G40:G40">
      <formula1>"Buyer,Seller,Counsel,Lender,Consultant"</formula1>
    </dataValidation>
    <dataValidation type="list" allowBlank="1" showDropDown="0" showErrorMessage="1" sqref="M40:M40">
      <formula1>"DD expiry,Closing"</formula1>
    </dataValidation>
    <dataValidation type="list" allowBlank="1" showDropDown="0" showErrorMessage="1" sqref="F41:F41">
      <formula1>"Open,Closing condition,Price item,Resolved"</formula1>
    </dataValidation>
    <dataValidation type="list" allowBlank="1" showDropDown="0" showErrorMessage="1" sqref="G41:G41">
      <formula1>"Buyer,Seller,Counsel,Lender,Consultant"</formula1>
    </dataValidation>
    <dataValidation type="list" allowBlank="1" showDropDown="0" showErrorMessage="1" sqref="M41:M41">
      <formula1>"DD expiry,Closing"</formula1>
    </dataValidation>
    <dataValidation type="list" allowBlank="1" showDropDown="0" showErrorMessage="1" sqref="F42:F42">
      <formula1>"Open,Closing condition,Price item,Resolved"</formula1>
    </dataValidation>
    <dataValidation type="list" allowBlank="1" showDropDown="0" showErrorMessage="1" sqref="G42:G42">
      <formula1>"Buyer,Seller,Counsel,Lender,Consultant"</formula1>
    </dataValidation>
    <dataValidation type="list" allowBlank="1" showDropDown="0" showErrorMessage="1" sqref="M42:M42">
      <formula1>"DD expiry,Closing"</formula1>
    </dataValidation>
    <dataValidation type="list" allowBlank="1" showDropDown="0" showErrorMessage="1" sqref="F43:F43">
      <formula1>"Open,Closing condition,Price item,Resolved"</formula1>
    </dataValidation>
    <dataValidation type="list" allowBlank="1" showDropDown="0" showErrorMessage="1" sqref="G43:G43">
      <formula1>"Buyer,Seller,Counsel,Lender,Consultant"</formula1>
    </dataValidation>
    <dataValidation type="list" allowBlank="1" showDropDown="0" showErrorMessage="1" sqref="M43:M43">
      <formula1>"DD expiry,Closing"</formula1>
    </dataValidation>
    <dataValidation type="list" allowBlank="1" showDropDown="0" showErrorMessage="1" sqref="F44:F44">
      <formula1>"Open,Closing condition,Price item,Resolved"</formula1>
    </dataValidation>
    <dataValidation type="list" allowBlank="1" showDropDown="0" showErrorMessage="1" sqref="G44:G44">
      <formula1>"Buyer,Seller,Counsel,Lender,Consultant"</formula1>
    </dataValidation>
    <dataValidation type="list" allowBlank="1" showDropDown="0" showErrorMessage="1" sqref="M44:M44">
      <formula1>"DD expiry,Closing"</formula1>
    </dataValidation>
    <dataValidation type="list" allowBlank="1" showDropDown="0" showErrorMessage="1" sqref="F45:F45">
      <formula1>"Open,Closing condition,Price item,Resolved"</formula1>
    </dataValidation>
    <dataValidation type="list" allowBlank="1" showDropDown="0" showErrorMessage="1" sqref="G45:G45">
      <formula1>"Buyer,Seller,Counsel,Lender,Consultant"</formula1>
    </dataValidation>
    <dataValidation type="list" allowBlank="1" showDropDown="0" showErrorMessage="1" sqref="M45:M45">
      <formula1>"DD expiry,Closing"</formula1>
    </dataValidation>
    <dataValidation type="list" allowBlank="1" showDropDown="0" showErrorMessage="1" sqref="F46:F46">
      <formula1>"Open,Closing condition,Price item,Resolved"</formula1>
    </dataValidation>
    <dataValidation type="list" allowBlank="1" showDropDown="0" showErrorMessage="1" sqref="G46:G46">
      <formula1>"Buyer,Seller,Counsel,Lender,Consultant"</formula1>
    </dataValidation>
    <dataValidation type="list" allowBlank="1" showDropDown="0" showErrorMessage="1" sqref="M46:M46">
      <formula1>"DD expiry,Closing"</formula1>
    </dataValidation>
    <dataValidation type="list" allowBlank="1" showDropDown="0" showErrorMessage="1" sqref="F47:F47">
      <formula1>"Open,Closing condition,Price item,Resolved"</formula1>
    </dataValidation>
    <dataValidation type="list" allowBlank="1" showDropDown="0" showErrorMessage="1" sqref="G47:G47">
      <formula1>"Buyer,Seller,Counsel,Lender,Consultant"</formula1>
    </dataValidation>
    <dataValidation type="list" allowBlank="1" showDropDown="0" showErrorMessage="1" sqref="M47:M47">
      <formula1>"DD expiry,Closing"</formula1>
    </dataValidation>
    <dataValidation type="list" allowBlank="1" showDropDown="0" showErrorMessage="1" sqref="F48:F48">
      <formula1>"Open,Closing condition,Price item,Resolved"</formula1>
    </dataValidation>
    <dataValidation type="list" allowBlank="1" showDropDown="0" showErrorMessage="1" sqref="G48:G48">
      <formula1>"Buyer,Seller,Counsel,Lender,Consultant"</formula1>
    </dataValidation>
    <dataValidation type="list" allowBlank="1" showDropDown="0" showErrorMessage="1" sqref="M48:M48">
      <formula1>"DD expiry,Closing"</formula1>
    </dataValidation>
    <dataValidation type="list" allowBlank="1" showDropDown="0" showErrorMessage="1" sqref="F49:F49">
      <formula1>"Open,Closing condition,Price item,Resolved"</formula1>
    </dataValidation>
    <dataValidation type="list" allowBlank="1" showDropDown="0" showErrorMessage="1" sqref="G49:G49">
      <formula1>"Buyer,Seller,Counsel,Lender,Consultant"</formula1>
    </dataValidation>
    <dataValidation type="list" allowBlank="1" showDropDown="0" showErrorMessage="1" sqref="M49:M49">
      <formula1>"DD expiry,Closing"</formula1>
    </dataValidation>
    <dataValidation type="list" allowBlank="1" showDropDown="0" showErrorMessage="1" sqref="F50:F50">
      <formula1>"Open,Closing condition,Price item,Resolved"</formula1>
    </dataValidation>
    <dataValidation type="list" allowBlank="1" showDropDown="0" showErrorMessage="1" sqref="G50:G50">
      <formula1>"Buyer,Seller,Counsel,Lender,Consultant"</formula1>
    </dataValidation>
    <dataValidation type="list" allowBlank="1" showDropDown="0" showErrorMessage="1" sqref="M50:M50">
      <formula1>"DD expiry,Closing"</formula1>
    </dataValidation>
    <dataValidation type="list" allowBlank="1" showDropDown="0" showErrorMessage="1" sqref="F51:F51">
      <formula1>"Open,Closing condition,Price item,Resolved"</formula1>
    </dataValidation>
    <dataValidation type="list" allowBlank="1" showDropDown="0" showErrorMessage="1" sqref="G51:G51">
      <formula1>"Buyer,Seller,Counsel,Lender,Consultant"</formula1>
    </dataValidation>
    <dataValidation type="list" allowBlank="1" showDropDown="0" showErrorMessage="1" sqref="M51:M51">
      <formula1>"DD expiry,Closing"</formula1>
    </dataValidation>
    <dataValidation type="list" allowBlank="1" showDropDown="0" showErrorMessage="1" sqref="F52:F52">
      <formula1>"Open,Closing condition,Price item,Resolved"</formula1>
    </dataValidation>
    <dataValidation type="list" allowBlank="1" showDropDown="0" showErrorMessage="1" sqref="G52:G52">
      <formula1>"Buyer,Seller,Counsel,Lender,Consultant"</formula1>
    </dataValidation>
    <dataValidation type="list" allowBlank="1" showDropDown="0" showErrorMessage="1" sqref="M52:M52">
      <formula1>"DD expiry,Closing"</formula1>
    </dataValidation>
    <dataValidation type="list" allowBlank="1" showDropDown="0" showErrorMessage="1" sqref="F53:F53">
      <formula1>"Open,Closing condition,Price item,Resolved"</formula1>
    </dataValidation>
    <dataValidation type="list" allowBlank="1" showDropDown="0" showErrorMessage="1" sqref="G53:G53">
      <formula1>"Buyer,Seller,Counsel,Lender,Consultant"</formula1>
    </dataValidation>
    <dataValidation type="list" allowBlank="1" showDropDown="0" showErrorMessage="1" sqref="M53:M53">
      <formula1>"DD expiry,Closing"</formula1>
    </dataValidation>
    <dataValidation type="list" allowBlank="1" showDropDown="0" showErrorMessage="1" sqref="F54:F54">
      <formula1>"Open,Closing condition,Price item,Resolved"</formula1>
    </dataValidation>
    <dataValidation type="list" allowBlank="1" showDropDown="0" showErrorMessage="1" sqref="G54:G54">
      <formula1>"Buyer,Seller,Counsel,Lender,Consultant"</formula1>
    </dataValidation>
    <dataValidation type="list" allowBlank="1" showDropDown="0" showErrorMessage="1" sqref="M54:M54">
      <formula1>"DD expiry,Closing"</formula1>
    </dataValidation>
    <dataValidation type="list" allowBlank="1" showDropDown="0" showErrorMessage="1" sqref="F55:F55">
      <formula1>"Open,Closing condition,Price item,Resolved"</formula1>
    </dataValidation>
    <dataValidation type="list" allowBlank="1" showDropDown="0" showErrorMessage="1" sqref="G55:G55">
      <formula1>"Buyer,Seller,Counsel,Lender,Consultant"</formula1>
    </dataValidation>
    <dataValidation type="list" allowBlank="1" showDropDown="0" showErrorMessage="1" sqref="M55:M55">
      <formula1>"DD expiry,Closing"</formula1>
    </dataValidation>
    <dataValidation type="list" allowBlank="1" showDropDown="0" showErrorMessage="1" sqref="F56:F56">
      <formula1>"Open,Closing condition,Price item,Resolved"</formula1>
    </dataValidation>
    <dataValidation type="list" allowBlank="1" showDropDown="0" showErrorMessage="1" sqref="G56:G56">
      <formula1>"Buyer,Seller,Counsel,Lender,Consultant"</formula1>
    </dataValidation>
    <dataValidation type="list" allowBlank="1" showDropDown="0" showErrorMessage="1" sqref="M56:M56">
      <formula1>"DD expiry,Closing"</formula1>
    </dataValidation>
    <dataValidation type="list" allowBlank="1" showDropDown="0" showErrorMessage="1" sqref="F57:F57">
      <formula1>"Open,Closing condition,Price item,Resolved"</formula1>
    </dataValidation>
    <dataValidation type="list" allowBlank="1" showDropDown="0" showErrorMessage="1" sqref="G57:G57">
      <formula1>"Buyer,Seller,Counsel,Lender,Consultant"</formula1>
    </dataValidation>
    <dataValidation type="list" allowBlank="1" showDropDown="0" showErrorMessage="1" sqref="M57:M57">
      <formula1>"DD expiry,Closing"</formula1>
    </dataValidation>
    <dataValidation type="list" allowBlank="1" showDropDown="0" showErrorMessage="1" sqref="F58:F58">
      <formula1>"Open,Closing condition,Price item,Resolved"</formula1>
    </dataValidation>
    <dataValidation type="list" allowBlank="1" showDropDown="0" showErrorMessage="1" sqref="G58:G58">
      <formula1>"Buyer,Seller,Counsel,Lender,Consultant"</formula1>
    </dataValidation>
    <dataValidation type="list" allowBlank="1" showDropDown="0" showErrorMessage="1" sqref="M58:M58">
      <formula1>"DD expiry,Closing"</formula1>
    </dataValidation>
    <dataValidation type="list" allowBlank="1" showDropDown="0" showErrorMessage="1" sqref="F59:F59">
      <formula1>"Open,Closing condition,Price item,Resolved"</formula1>
    </dataValidation>
    <dataValidation type="list" allowBlank="1" showDropDown="0" showErrorMessage="1" sqref="G59:G59">
      <formula1>"Buyer,Seller,Counsel,Lender,Consultant"</formula1>
    </dataValidation>
    <dataValidation type="list" allowBlank="1" showDropDown="0" showErrorMessage="1" sqref="M59:M59">
      <formula1>"DD expiry,Closing"</formula1>
    </dataValidation>
    <dataValidation type="list" allowBlank="1" showDropDown="0" showErrorMessage="1" sqref="F60:F60">
      <formula1>"Open,Closing condition,Price item,Resolved"</formula1>
    </dataValidation>
    <dataValidation type="list" allowBlank="1" showDropDown="0" showErrorMessage="1" sqref="G60:G60">
      <formula1>"Buyer,Seller,Counsel,Lender,Consultant"</formula1>
    </dataValidation>
    <dataValidation type="list" allowBlank="1" showDropDown="0" showErrorMessage="1" sqref="M60:M60">
      <formula1>"DD expiry,Closing"</formula1>
    </dataValidation>
    <dataValidation type="list" allowBlank="1" showDropDown="0" showErrorMessage="1" sqref="F61:F61">
      <formula1>"Open,Closing condition,Price item,Resolved"</formula1>
    </dataValidation>
    <dataValidation type="list" allowBlank="1" showDropDown="0" showErrorMessage="1" sqref="G61:G61">
      <formula1>"Buyer,Seller,Counsel,Lender,Consultant"</formula1>
    </dataValidation>
    <dataValidation type="list" allowBlank="1" showDropDown="0" showErrorMessage="1" sqref="M61:M61">
      <formula1>"DD expiry,Closing"</formula1>
    </dataValidation>
    <dataValidation type="list" allowBlank="1" showDropDown="0" showErrorMessage="1" sqref="F62:F62">
      <formula1>"Open,Closing condition,Price item,Resolved"</formula1>
    </dataValidation>
    <dataValidation type="list" allowBlank="1" showDropDown="0" showErrorMessage="1" sqref="G62:G62">
      <formula1>"Buyer,Seller,Counsel,Lender,Consultant"</formula1>
    </dataValidation>
    <dataValidation type="list" allowBlank="1" showDropDown="0" showErrorMessage="1" sqref="M62:M62">
      <formula1>"DD expiry,Closing"</formula1>
    </dataValidation>
    <dataValidation type="list" allowBlank="1" showDropDown="0" showErrorMessage="1" sqref="F63:F63">
      <formula1>"Open,Closing condition,Price item,Resolved"</formula1>
    </dataValidation>
    <dataValidation type="list" allowBlank="1" showDropDown="0" showErrorMessage="1" sqref="G63:G63">
      <formula1>"Buyer,Seller,Counsel,Lender,Consultant"</formula1>
    </dataValidation>
    <dataValidation type="list" allowBlank="1" showDropDown="0" showErrorMessage="1" sqref="M63:M63">
      <formula1>"DD expiry,Closing"</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4"/>
  <sheetViews>
    <sheetView showGridLines="0" workbookViewId="0">
      <pane ySplit="5" topLeftCell="A6" activePane="bottomLeft" state="frozen"/>
      <selection pane="bottomLeft" activeCell="A1" sqref="A1"/>
    </sheetView>
  </sheetViews>
  <cols>
    <col min="1" max="1" width="2.21875" customWidth="1"/>
    <col min="2" max="2" width="5.21875" customWidth="1"/>
    <col min="3" max="3" width="81.7890625" customWidth="1"/>
    <col min="4" max="4" width="22.7890625" customWidth="1"/>
    <col min="5" max="5" width="17.07421875" customWidth="1"/>
    <col min="6" max="6" width="28.50390625" customWidth="1"/>
    <col min="7" max="7" width="13.21875" customWidth="1"/>
  </cols>
  <sheetData>
    <row r="2">
      <c r="B2" t="s" s="60">
        <v>830</v>
      </c>
    </row>
    <row r="3">
      <c r="B3" t="s" s="61">
        <v>831</v>
      </c>
    </row>
    <row r="5">
      <c r="B5" t="s" s="52">
        <v>832</v>
      </c>
      <c r="C5" t="s" s="52">
        <v>773</v>
      </c>
      <c r="D5" t="s" s="52">
        <v>572</v>
      </c>
      <c r="E5" t="s" s="64">
        <v>714</v>
      </c>
      <c r="F5" t="s" s="52">
        <v>715</v>
      </c>
      <c r="G5" t="s" s="64">
        <v>829</v>
      </c>
    </row>
    <row r="6" ht="29.5" customHeight="1">
      <c r="B6" t="s" s="65">
        <v>833</v>
      </c>
      <c r="C6" t="s" s="53">
        <v>852</v>
      </c>
      <c r="D6" t="s" s="53">
        <v>600</v>
      </c>
      <c r="E6" s="55">
        <f>Exposure!C84</f>
        <v>1657032</v>
      </c>
      <c r="F6" t="s" s="53">
        <v>876</v>
      </c>
      <c r="G6" s="66">
        <f>'Diligence Log'!O39</f>
        <v>46331</v>
      </c>
    </row>
    <row r="7" ht="29.5" customHeight="1">
      <c r="B7" t="s" s="65">
        <v>834</v>
      </c>
      <c r="C7" t="s" s="53">
        <v>853</v>
      </c>
      <c r="D7" t="s" s="53">
        <v>589</v>
      </c>
      <c r="E7" s="55">
        <f>Exposure!C40</f>
        <v>612000</v>
      </c>
      <c r="F7" t="s" s="53">
        <v>717</v>
      </c>
      <c r="G7" s="66">
        <f>'Diligence Log'!O28</f>
        <v>46336</v>
      </c>
    </row>
    <row r="8" ht="19" customHeight="1">
      <c r="B8" t="s" s="65">
        <v>835</v>
      </c>
      <c r="C8" t="s" s="53">
        <v>854</v>
      </c>
      <c r="D8" t="s" s="53">
        <v>606</v>
      </c>
      <c r="E8" s="55">
        <f>Exposure!C61</f>
        <v>441000</v>
      </c>
      <c r="F8" t="s" s="53">
        <v>718</v>
      </c>
      <c r="G8" s="66">
        <f>'Diligence Log'!O45</f>
        <v>46331</v>
      </c>
    </row>
    <row r="9" ht="19" customHeight="1">
      <c r="B9" t="s" s="65">
        <v>836</v>
      </c>
      <c r="C9" t="s" s="53">
        <v>855</v>
      </c>
      <c r="D9" t="s" s="53">
        <v>590</v>
      </c>
      <c r="E9" s="55">
        <f>Exposure!C41</f>
        <v>185000</v>
      </c>
      <c r="F9" t="s" s="53">
        <v>717</v>
      </c>
      <c r="G9" s="66">
        <f>'Diligence Log'!O29</f>
        <v>46331</v>
      </c>
    </row>
    <row r="10" ht="29.5" customHeight="1">
      <c r="B10" t="s" s="65">
        <v>837</v>
      </c>
      <c r="C10" t="s" s="53">
        <v>856</v>
      </c>
      <c r="D10" t="s" s="53">
        <v>602</v>
      </c>
      <c r="E10" s="55">
        <f>Exposure!C25</f>
        <v>142000</v>
      </c>
      <c r="F10" t="s" s="53">
        <v>718</v>
      </c>
      <c r="G10" s="66">
        <f>'Diligence Log'!O41</f>
        <v>46331</v>
      </c>
    </row>
    <row r="11" ht="29.5" customHeight="1">
      <c r="B11" t="s" s="65">
        <v>838</v>
      </c>
      <c r="C11" t="s" s="53">
        <v>857</v>
      </c>
      <c r="D11" t="s" s="53">
        <v>591</v>
      </c>
      <c r="E11" s="55">
        <f>Exposure!C42</f>
        <v>126000</v>
      </c>
      <c r="F11" t="s" s="53">
        <v>717</v>
      </c>
      <c r="G11" s="66">
        <f>'Diligence Log'!O30</f>
        <v>46331</v>
      </c>
    </row>
    <row r="12" ht="29.5" customHeight="1">
      <c r="B12" t="s" s="65">
        <v>839</v>
      </c>
      <c r="C12" t="s" s="53">
        <v>858</v>
      </c>
      <c r="D12" t="s" s="53">
        <v>594</v>
      </c>
      <c r="E12" s="55">
        <f>-Exposure!C78</f>
        <v>100650</v>
      </c>
      <c r="F12" t="s" s="53">
        <v>718</v>
      </c>
      <c r="G12" s="66">
        <f>'Diligence Log'!O33</f>
        <v>46361</v>
      </c>
    </row>
    <row r="13" ht="29.5" customHeight="1">
      <c r="B13" t="s" s="65">
        <v>840</v>
      </c>
      <c r="C13" t="s" s="53">
        <v>859</v>
      </c>
      <c r="D13" t="s" s="53">
        <v>596</v>
      </c>
      <c r="E13" s="55">
        <f>Exposure!C82</f>
        <v>38500</v>
      </c>
      <c r="F13" t="s" s="53">
        <v>719</v>
      </c>
      <c r="G13" s="66">
        <f>'Diligence Log'!O35</f>
        <v>46361</v>
      </c>
    </row>
    <row r="14" ht="29.5" customHeight="1">
      <c r="B14" t="s" s="65">
        <v>841</v>
      </c>
      <c r="C14" t="s" s="53">
        <v>860</v>
      </c>
      <c r="D14" t="s" s="53">
        <v>604</v>
      </c>
      <c r="E14" s="55">
        <f>Exposure!C26</f>
        <v>38000</v>
      </c>
      <c r="F14" t="s" s="53">
        <v>718</v>
      </c>
      <c r="G14" s="66">
        <f>'Diligence Log'!O43</f>
        <v>46331</v>
      </c>
    </row>
    <row r="15" ht="29.5" customHeight="1">
      <c r="B15" t="s" s="65">
        <v>842</v>
      </c>
      <c r="C15" t="s" s="53">
        <v>861</v>
      </c>
      <c r="D15" t="s" s="53">
        <v>587</v>
      </c>
      <c r="E15" s="55">
        <f>Exposure!C52</f>
        <v>25000</v>
      </c>
      <c r="F15" t="s" s="53">
        <v>877</v>
      </c>
      <c r="G15" s="66">
        <f>'Diligence Log'!O26</f>
        <v>46331</v>
      </c>
    </row>
    <row r="16" ht="19" customHeight="1">
      <c r="B16" t="s" s="65">
        <v>843</v>
      </c>
      <c r="C16" t="s" s="53">
        <v>862</v>
      </c>
      <c r="D16" t="s" s="53">
        <v>621</v>
      </c>
      <c r="E16" s="56">
        <f>Exposure!C89</f>
        <v>17593.329999999987</v>
      </c>
      <c r="F16" t="s" s="53">
        <v>721</v>
      </c>
      <c r="G16" s="66">
        <f>'Diligence Log'!O60</f>
        <v>46366</v>
      </c>
    </row>
    <row r="17" ht="19" customHeight="1">
      <c r="B17" t="s" s="65">
        <v>844</v>
      </c>
      <c r="C17" t="s" s="53">
        <v>863</v>
      </c>
      <c r="D17" t="s" s="53">
        <v>595</v>
      </c>
      <c r="E17" s="56">
        <f>Exposure!C81</f>
        <v>17283.87</v>
      </c>
      <c r="F17" t="s" s="53">
        <v>719</v>
      </c>
      <c r="G17" s="66">
        <f>'Diligence Log'!O34</f>
        <v>46366</v>
      </c>
    </row>
    <row r="18" ht="19" customHeight="1">
      <c r="B18" t="s" s="65">
        <v>845</v>
      </c>
      <c r="C18" t="s" s="53">
        <v>864</v>
      </c>
      <c r="D18" t="s" s="53">
        <v>871</v>
      </c>
      <c r="E18" s="55">
        <f>-Exposure!C77</f>
        <v>14082</v>
      </c>
      <c r="F18" t="s" s="53">
        <v>718</v>
      </c>
      <c r="G18" s="66">
        <f>MIN('Diligence Log'!O32,'Diligence Log'!O38)</f>
        <v>46336</v>
      </c>
    </row>
    <row r="19" ht="29.5" customHeight="1">
      <c r="B19" t="s" s="65">
        <v>846</v>
      </c>
      <c r="C19" t="s" s="53">
        <v>865</v>
      </c>
      <c r="D19" t="s" s="53">
        <v>579</v>
      </c>
      <c r="E19" s="54"/>
      <c r="F19" t="s" s="53">
        <v>878</v>
      </c>
      <c r="G19" s="66">
        <f>'Diligence Log'!O18</f>
        <v>46361</v>
      </c>
    </row>
    <row r="20" ht="29.5" customHeight="1">
      <c r="B20" t="s" s="65">
        <v>847</v>
      </c>
      <c r="C20" t="s" s="53">
        <v>866</v>
      </c>
      <c r="D20" t="s" s="53">
        <v>872</v>
      </c>
      <c r="E20" s="54"/>
      <c r="F20" t="s" s="53">
        <v>879</v>
      </c>
      <c r="G20" s="66">
        <f>MIN('Diligence Log'!O36,'Diligence Log'!O37)</f>
        <v>46361</v>
      </c>
    </row>
    <row r="21" ht="19" customHeight="1">
      <c r="B21" t="s" s="65">
        <v>848</v>
      </c>
      <c r="C21" t="s" s="53">
        <v>867</v>
      </c>
      <c r="D21" t="s" s="53">
        <v>575</v>
      </c>
      <c r="E21" s="54"/>
      <c r="F21" t="s" s="53">
        <v>879</v>
      </c>
      <c r="G21" s="66">
        <f>'Diligence Log'!O14</f>
        <v>46336</v>
      </c>
    </row>
    <row r="22" ht="29.5" customHeight="1">
      <c r="B22" t="s" s="65">
        <v>849</v>
      </c>
      <c r="C22" t="s" s="53">
        <v>868</v>
      </c>
      <c r="D22" t="s" s="53">
        <v>873</v>
      </c>
      <c r="E22" s="54"/>
      <c r="F22" t="s" s="53">
        <v>878</v>
      </c>
      <c r="G22" s="66">
        <f>MIN('Diligence Log'!O16,'Diligence Log'!O17,'Diligence Log'!O19,'Diligence Log'!O20)</f>
        <v>46331</v>
      </c>
    </row>
    <row r="23" ht="29.5" customHeight="1">
      <c r="B23" t="s" s="65">
        <v>850</v>
      </c>
      <c r="C23" t="s" s="53">
        <v>869</v>
      </c>
      <c r="D23" t="s" s="53">
        <v>874</v>
      </c>
      <c r="E23" s="54"/>
      <c r="F23" t="s" s="53">
        <v>878</v>
      </c>
      <c r="G23" s="66">
        <f>MIN('Diligence Log'!O25,'Diligence Log'!O24)</f>
        <v>46331</v>
      </c>
    </row>
    <row r="24" ht="29.5" customHeight="1">
      <c r="B24" t="s" s="65">
        <v>851</v>
      </c>
      <c r="C24" t="s" s="53">
        <v>870</v>
      </c>
      <c r="D24" t="s" s="53">
        <v>875</v>
      </c>
      <c r="E24" s="54"/>
      <c r="F24" t="s" s="53">
        <v>878</v>
      </c>
      <c r="G24" s="66">
        <f>MIN('Diligence Log'!O47,'Diligence Log'!O46,'Diligence Log'!O48,'Diligence Log'!O49,'Diligence Log'!O53,'Diligence Log'!O54)</f>
        <v>46331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9"/>
  <sheetViews>
    <sheetView showGridLines="0" tabSelected="1" workbookViewId="0">
      <selection activeCell="A1" sqref="A1"/>
    </sheetView>
  </sheetViews>
  <cols>
    <col min="1" max="1" width="2.21875" customWidth="1"/>
    <col min="2" max="2" width="47.50390625" customWidth="1"/>
    <col min="3" max="3" width="17.07421875" customWidth="1"/>
    <col min="4" max="6" width="11.359375" customWidth="1"/>
    <col min="7" max="8" width="22.7890625" customWidth="1"/>
  </cols>
  <sheetData>
    <row r="2">
      <c r="B2" t="s" s="1">
        <v>546</v>
      </c>
    </row>
    <row r="3">
      <c r="B3" t="s" s="2">
        <v>507</v>
      </c>
    </row>
    <row r="5">
      <c r="B5" t="s" s="3">
        <v>508</v>
      </c>
      <c r="C5" t="s" s="4">
        <v>520</v>
      </c>
      <c r="D5" t="s" s="4">
        <v>313</v>
      </c>
      <c r="E5" t="s" s="4">
        <v>314</v>
      </c>
      <c r="F5" t="s" s="4">
        <v>310</v>
      </c>
    </row>
    <row r="6">
      <c r="B6" t="s" s="6">
        <v>182</v>
      </c>
      <c r="C6" s="41">
        <f>COUNTIF(Checklist!$C$7:$C$75,$B6)</f>
        <v>9</v>
      </c>
      <c r="D6" s="41">
        <f>COUNTIFS(Checklist!$C$7:$C$75,$B6,Checklist!$F$7:$F$75,D$5)</f>
        <v>3</v>
      </c>
      <c r="E6" s="41">
        <f>COUNTIFS(Checklist!$C$7:$C$75,$B6,Checklist!$F$7:$F$75,E$5)</f>
        <v>3</v>
      </c>
      <c r="F6" s="41">
        <f>COUNTIFS(Checklist!$C$7:$C$75,$B6,Checklist!$F$7:$F$75,F$5)</f>
        <v>3</v>
      </c>
    </row>
    <row r="7">
      <c r="B7" t="s" s="6">
        <v>183</v>
      </c>
      <c r="C7" s="41">
        <f>COUNTIF(Checklist!$C$7:$C$75,$B7)</f>
        <v>6</v>
      </c>
      <c r="D7" s="41">
        <f>COUNTIFS(Checklist!$C$7:$C$75,$B7,Checklist!$F$7:$F$75,D$5)</f>
        <v>1</v>
      </c>
      <c r="E7" s="41">
        <f>COUNTIFS(Checklist!$C$7:$C$75,$B7,Checklist!$F$7:$F$75,E$5)</f>
        <v>4</v>
      </c>
      <c r="F7" s="41">
        <f>COUNTIFS(Checklist!$C$7:$C$75,$B7,Checklist!$F$7:$F$75,F$5)</f>
        <v>1</v>
      </c>
    </row>
    <row r="8">
      <c r="B8" t="s" s="6">
        <v>184</v>
      </c>
      <c r="C8" s="41">
        <f>COUNTIF(Checklist!$C$7:$C$75,$B8)</f>
        <v>3</v>
      </c>
      <c r="D8" s="41">
        <f>COUNTIFS(Checklist!$C$7:$C$75,$B8,Checklist!$F$7:$F$75,D$5)</f>
        <v>1</v>
      </c>
      <c r="E8" s="41">
        <f>COUNTIFS(Checklist!$C$7:$C$75,$B8,Checklist!$F$7:$F$75,E$5)</f>
        <v>1</v>
      </c>
      <c r="F8" s="41">
        <f>COUNTIFS(Checklist!$C$7:$C$75,$B8,Checklist!$F$7:$F$75,F$5)</f>
        <v>1</v>
      </c>
    </row>
    <row r="9">
      <c r="B9" t="s" s="6">
        <v>185</v>
      </c>
      <c r="C9" s="41">
        <f>COUNTIF(Checklist!$C$7:$C$75,$B9)</f>
        <v>3</v>
      </c>
      <c r="D9" s="41">
        <f>COUNTIFS(Checklist!$C$7:$C$75,$B9,Checklist!$F$7:$F$75,D$5)</f>
        <v>1</v>
      </c>
      <c r="E9" s="41">
        <f>COUNTIFS(Checklist!$C$7:$C$75,$B9,Checklist!$F$7:$F$75,E$5)</f>
        <v>2</v>
      </c>
      <c r="F9" s="41">
        <f>COUNTIFS(Checklist!$C$7:$C$75,$B9,Checklist!$F$7:$F$75,F$5)</f>
        <v>0</v>
      </c>
    </row>
    <row r="10">
      <c r="B10" t="s" s="6">
        <v>186</v>
      </c>
      <c r="C10" s="41">
        <f>COUNTIF(Checklist!$C$7:$C$75,$B10)</f>
        <v>5</v>
      </c>
      <c r="D10" s="41">
        <f>COUNTIFS(Checklist!$C$7:$C$75,$B10,Checklist!$F$7:$F$75,D$5)</f>
        <v>1</v>
      </c>
      <c r="E10" s="41">
        <f>COUNTIFS(Checklist!$C$7:$C$75,$B10,Checklist!$F$7:$F$75,E$5)</f>
        <v>4</v>
      </c>
      <c r="F10" s="41">
        <f>COUNTIFS(Checklist!$C$7:$C$75,$B10,Checklist!$F$7:$F$75,F$5)</f>
        <v>0</v>
      </c>
    </row>
    <row r="11">
      <c r="B11" t="s" s="6">
        <v>187</v>
      </c>
      <c r="C11" s="41">
        <f>COUNTIF(Checklist!$C$7:$C$75,$B11)</f>
        <v>11</v>
      </c>
      <c r="D11" s="41">
        <f>COUNTIFS(Checklist!$C$7:$C$75,$B11,Checklist!$F$7:$F$75,D$5)</f>
        <v>2</v>
      </c>
      <c r="E11" s="41">
        <f>COUNTIFS(Checklist!$C$7:$C$75,$B11,Checklist!$F$7:$F$75,E$5)</f>
        <v>8</v>
      </c>
      <c r="F11" s="41">
        <f>COUNTIFS(Checklist!$C$7:$C$75,$B11,Checklist!$F$7:$F$75,F$5)</f>
        <v>1</v>
      </c>
    </row>
    <row r="12">
      <c r="B12" t="s" s="6">
        <v>188</v>
      </c>
      <c r="C12" s="41">
        <f>COUNTIF(Checklist!$C$7:$C$75,$B12)</f>
        <v>10</v>
      </c>
      <c r="D12" s="41">
        <f>COUNTIFS(Checklist!$C$7:$C$75,$B12,Checklist!$F$7:$F$75,D$5)</f>
        <v>1</v>
      </c>
      <c r="E12" s="41">
        <f>COUNTIFS(Checklist!$C$7:$C$75,$B12,Checklist!$F$7:$F$75,E$5)</f>
        <v>5</v>
      </c>
      <c r="F12" s="41">
        <f>COUNTIFS(Checklist!$C$7:$C$75,$B12,Checklist!$F$7:$F$75,F$5)</f>
        <v>4</v>
      </c>
    </row>
    <row r="13">
      <c r="B13" t="s" s="6">
        <v>189</v>
      </c>
      <c r="C13" s="41">
        <f>COUNTIF(Checklist!$C$7:$C$75,$B13)</f>
        <v>5</v>
      </c>
      <c r="D13" s="41">
        <f>COUNTIFS(Checklist!$C$7:$C$75,$B13,Checklist!$F$7:$F$75,D$5)</f>
        <v>1</v>
      </c>
      <c r="E13" s="41">
        <f>COUNTIFS(Checklist!$C$7:$C$75,$B13,Checklist!$F$7:$F$75,E$5)</f>
        <v>2</v>
      </c>
      <c r="F13" s="41">
        <f>COUNTIFS(Checklist!$C$7:$C$75,$B13,Checklist!$F$7:$F$75,F$5)</f>
        <v>2</v>
      </c>
    </row>
    <row r="14">
      <c r="B14" t="s" s="6">
        <v>190</v>
      </c>
      <c r="C14" s="41">
        <f>COUNTIF(Checklist!$C$7:$C$75,$B14)</f>
        <v>9</v>
      </c>
      <c r="D14" s="41">
        <f>COUNTIFS(Checklist!$C$7:$C$75,$B14,Checklist!$F$7:$F$75,D$5)</f>
        <v>0</v>
      </c>
      <c r="E14" s="41">
        <f>COUNTIFS(Checklist!$C$7:$C$75,$B14,Checklist!$F$7:$F$75,E$5)</f>
        <v>1</v>
      </c>
      <c r="F14" s="41">
        <f>COUNTIFS(Checklist!$C$7:$C$75,$B14,Checklist!$F$7:$F$75,F$5)</f>
        <v>8</v>
      </c>
    </row>
    <row r="15">
      <c r="B15" t="s" s="5">
        <v>509</v>
      </c>
      <c r="C15" s="37">
        <f>SUM(C6:C14)</f>
        <v>61</v>
      </c>
      <c r="D15" s="37">
        <f>SUM(D6:D14)</f>
        <v>11</v>
      </c>
      <c r="E15" s="37">
        <f>SUM(E6:E14)</f>
        <v>30</v>
      </c>
      <c r="F15" s="37">
        <f>SUM(F6:F14)</f>
        <v>20</v>
      </c>
    </row>
    <row r="17">
      <c r="B17" t="s" s="3">
        <v>510</v>
      </c>
      <c r="C17" t="s" s="4">
        <v>520</v>
      </c>
    </row>
    <row r="18">
      <c r="B18" t="s" s="6">
        <v>443</v>
      </c>
      <c r="C18" s="41">
        <f>COUNTIF(Checklist!$K$7:$K$75,$B18)</f>
        <v>8</v>
      </c>
    </row>
    <row r="19">
      <c r="B19" t="s" s="6">
        <v>440</v>
      </c>
      <c r="C19" s="41">
        <f>COUNTIF(Checklist!$K$7:$K$75,$B19)</f>
        <v>16</v>
      </c>
    </row>
    <row r="20">
      <c r="B20" t="s" s="6">
        <v>439</v>
      </c>
      <c r="C20" s="41">
        <f>COUNTIF(Checklist!$K$7:$K$75,$B20)</f>
        <v>21</v>
      </c>
    </row>
    <row r="21">
      <c r="B21" t="s" s="6">
        <v>442</v>
      </c>
      <c r="C21" s="41">
        <f>COUNTIF(Checklist!$K$7:$K$75,$B21)</f>
        <v>8</v>
      </c>
    </row>
    <row r="22">
      <c r="B22" t="s" s="6">
        <v>441</v>
      </c>
      <c r="C22" s="41">
        <f>COUNTIF(Checklist!$K$7:$K$75,$B22)</f>
        <v>8</v>
      </c>
    </row>
    <row r="23">
      <c r="B23" t="s" s="5">
        <v>509</v>
      </c>
      <c r="C23" s="37">
        <f>SUM(C18:C22)</f>
        <v>61</v>
      </c>
    </row>
    <row r="25">
      <c r="B25" t="s" s="3">
        <v>511</v>
      </c>
      <c r="C25" t="s" s="4">
        <v>521</v>
      </c>
      <c r="D25" t="s" s="3">
        <v>522</v>
      </c>
      <c r="E25" s="3"/>
      <c r="F25" s="3"/>
      <c r="G25" s="3"/>
      <c r="H25" s="3"/>
    </row>
    <row r="26">
      <c r="B26" t="s" s="6">
        <v>434</v>
      </c>
      <c r="C26" s="36">
        <f>Exposure!C21</f>
        <v>1800000</v>
      </c>
      <c r="D26" t="s" s="2">
        <v>523</v>
      </c>
    </row>
    <row r="27">
      <c r="B27" t="s" s="6">
        <v>26</v>
      </c>
      <c r="C27" s="36">
        <f>Exposure!C32</f>
        <v>256732</v>
      </c>
      <c r="D27" t="s" s="2">
        <v>524</v>
      </c>
    </row>
    <row r="28">
      <c r="B28" t="s" s="6">
        <v>512</v>
      </c>
      <c r="C28" s="36">
        <f>Exposure!C36</f>
        <v>-4290100</v>
      </c>
      <c r="D28" t="s" s="2">
        <v>525</v>
      </c>
    </row>
    <row r="29">
      <c r="B29" t="s" s="6">
        <v>513</v>
      </c>
      <c r="C29" s="36">
        <f>Exposure!C47</f>
        <v>773000</v>
      </c>
      <c r="D29" t="s" s="2">
        <v>526</v>
      </c>
    </row>
    <row r="30">
      <c r="B30" t="s" s="6">
        <v>514</v>
      </c>
      <c r="C30" s="36">
        <f>Exposure!C40</f>
        <v>612000</v>
      </c>
      <c r="D30" t="s" s="2">
        <v>527</v>
      </c>
    </row>
    <row r="31">
      <c r="B31" t="s" s="6">
        <v>515</v>
      </c>
      <c r="C31" s="36">
        <f>Exposure!C61</f>
        <v>441000</v>
      </c>
      <c r="D31" t="s" s="2">
        <v>528</v>
      </c>
    </row>
    <row r="32">
      <c r="B32" t="s" s="6">
        <v>516</v>
      </c>
      <c r="C32" s="36">
        <f>Exposure!C84</f>
        <v>1657032</v>
      </c>
      <c r="D32" t="s" s="2">
        <v>529</v>
      </c>
    </row>
    <row r="33">
      <c r="B33" t="s" s="6">
        <v>517</v>
      </c>
      <c r="C33" s="36">
        <f>Exposure!C52</f>
        <v>25000</v>
      </c>
      <c r="D33" t="s" s="2">
        <v>530</v>
      </c>
    </row>
    <row r="34">
      <c r="B34" t="s" s="6">
        <v>564</v>
      </c>
      <c r="C34" s="36">
        <f>Exposure!C98</f>
        <v>55783.869999999995</v>
      </c>
      <c r="D34" t="s" s="2">
        <v>565</v>
      </c>
    </row>
    <row r="35">
      <c r="B35" t="s" s="38">
        <v>519</v>
      </c>
      <c r="C35" s="39">
        <f>Exposure!C106</f>
        <v>43097900</v>
      </c>
      <c r="D35" t="s" s="40">
        <v>532</v>
      </c>
      <c r="E35" s="42"/>
      <c r="F35" s="42"/>
      <c r="G35" s="42"/>
      <c r="H35" s="42"/>
    </row>
    <row r="37">
      <c r="B37" t="s" s="3">
        <v>880</v>
      </c>
      <c r="C37" t="s" s="4">
        <v>521</v>
      </c>
      <c r="D37" t="s" s="3">
        <v>522</v>
      </c>
      <c r="E37" s="3"/>
      <c r="F37" s="3"/>
      <c r="G37" s="3"/>
      <c r="H37" s="3"/>
    </row>
    <row r="38">
      <c r="B38" t="s" s="6">
        <v>881</v>
      </c>
      <c r="C38" s="69">
        <f>Exposure!C99</f>
        <v>226820.83</v>
      </c>
      <c r="D38" t="s" s="2">
        <v>886</v>
      </c>
    </row>
    <row r="39">
      <c r="B39" t="s" s="6">
        <v>882</v>
      </c>
      <c r="C39" s="69">
        <f>Exposure!C100</f>
        <v>609238.3561643836</v>
      </c>
      <c r="D39" t="s" s="2">
        <v>887</v>
      </c>
    </row>
    <row r="40">
      <c r="B40" t="s" s="67">
        <v>883</v>
      </c>
      <c r="C40" s="70">
        <f>SUM(C38:C39)</f>
        <v>836059.1861643835</v>
      </c>
      <c r="D40" s="72"/>
      <c r="E40" s="73"/>
      <c r="F40" s="73"/>
      <c r="G40" s="73"/>
      <c r="H40" s="73"/>
    </row>
    <row r="42">
      <c r="B42" t="s" s="3">
        <v>884</v>
      </c>
      <c r="C42" t="s" s="4">
        <v>520</v>
      </c>
      <c r="D42" t="s" s="64">
        <v>888</v>
      </c>
      <c r="E42" t="s" s="64">
        <v>889</v>
      </c>
    </row>
    <row r="43">
      <c r="B43" t="s" s="6">
        <v>658</v>
      </c>
      <c r="C43" s="71">
        <f>COUNTIF('Diligence Log'!$G$12:$G$63,$B43)</f>
        <v>29</v>
      </c>
      <c r="D43" s="71">
        <f>COUNTIFS('Diligence Log'!$G$12:$G$63,$B43,'Diligence Log'!$M$12:$M$63,"DD expiry")</f>
        <v>18</v>
      </c>
      <c r="E43" s="71">
        <f>COUNTIFS('Diligence Log'!$G$12:$G$63,$B43,'Diligence Log'!$M$12:$M$63,"Closing")</f>
        <v>11</v>
      </c>
    </row>
    <row r="44">
      <c r="B44" t="s" s="6">
        <v>660</v>
      </c>
      <c r="C44" s="71">
        <f>COUNTIF('Diligence Log'!$G$12:$G$63,$B44)</f>
        <v>6</v>
      </c>
      <c r="D44" s="71">
        <f>COUNTIFS('Diligence Log'!$G$12:$G$63,$B44,'Diligence Log'!$M$12:$M$63,"DD expiry")</f>
        <v>5</v>
      </c>
      <c r="E44" s="71">
        <f>COUNTIFS('Diligence Log'!$G$12:$G$63,$B44,'Diligence Log'!$M$12:$M$63,"Closing")</f>
        <v>1</v>
      </c>
    </row>
    <row r="45">
      <c r="B45" t="s" s="6">
        <v>657</v>
      </c>
      <c r="C45" s="71">
        <f>COUNTIF('Diligence Log'!$G$12:$G$63,$B45)</f>
        <v>6</v>
      </c>
      <c r="D45" s="71">
        <f>COUNTIFS('Diligence Log'!$G$12:$G$63,$B45,'Diligence Log'!$M$12:$M$63,"DD expiry")</f>
        <v>4</v>
      </c>
      <c r="E45" s="71">
        <f>COUNTIFS('Diligence Log'!$G$12:$G$63,$B45,'Diligence Log'!$M$12:$M$63,"Closing")</f>
        <v>2</v>
      </c>
    </row>
    <row r="46">
      <c r="B46" t="s" s="6">
        <v>661</v>
      </c>
      <c r="C46" s="71">
        <f>COUNTIF('Diligence Log'!$G$12:$G$63,$B46)</f>
        <v>2</v>
      </c>
      <c r="D46" s="71">
        <f>COUNTIFS('Diligence Log'!$G$12:$G$63,$B46,'Diligence Log'!$M$12:$M$63,"DD expiry")</f>
        <v>1</v>
      </c>
      <c r="E46" s="71">
        <f>COUNTIFS('Diligence Log'!$G$12:$G$63,$B46,'Diligence Log'!$M$12:$M$63,"Closing")</f>
        <v>1</v>
      </c>
    </row>
    <row r="47">
      <c r="B47" t="s" s="6">
        <v>659</v>
      </c>
      <c r="C47" s="71">
        <f>COUNTIF('Diligence Log'!$G$12:$G$63,$B47)</f>
        <v>9</v>
      </c>
      <c r="D47" s="71">
        <f>COUNTIFS('Diligence Log'!$G$12:$G$63,$B47,'Diligence Log'!$M$12:$M$63,"DD expiry")</f>
        <v>9</v>
      </c>
      <c r="E47" s="71">
        <f>COUNTIFS('Diligence Log'!$G$12:$G$63,$B47,'Diligence Log'!$M$12:$M$63,"Closing")</f>
        <v>0</v>
      </c>
    </row>
    <row r="48">
      <c r="B48" t="s" s="67">
        <v>509</v>
      </c>
      <c r="C48" s="68">
        <f>SUM(C43:C47)</f>
        <v>52</v>
      </c>
      <c r="D48" s="68">
        <f>SUM(D43:D47)</f>
        <v>37</v>
      </c>
      <c r="E48" s="68">
        <f>SUM(E43:E47)</f>
        <v>15</v>
      </c>
    </row>
    <row r="49">
      <c r="B49" t="s" s="6">
        <v>885</v>
      </c>
      <c r="C49" s="71">
        <f>COUNTIF('Diligence Log'!$F$12:$F$63,"Closing condition")</f>
        <v>15</v>
      </c>
      <c r="D49" s="71"/>
      <c r="E49" s="7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5"/>
  <sheetViews>
    <sheetView showGridLines="0" workbookViewId="0">
      <pane xSplit="4" ySplit="5" topLeftCell="E6" activePane="bottomRight" state="frozen"/>
      <selection pane="topRight" activeCell="E1" sqref="E1"/>
      <selection pane="bottomLeft" activeCell="A6" sqref="A6"/>
      <selection pane="bottomRight" activeCell="A1" sqref="A1"/>
    </sheetView>
  </sheetViews>
  <cols>
    <col min="1" max="1" width="2.21875" customWidth="1"/>
    <col min="2" max="2" width="8.64453125" customWidth="1"/>
    <col min="3" max="3" width="21.21875" customWidth="1"/>
    <col min="4" max="4" width="31.359375" customWidth="1"/>
    <col min="5" max="5" width="32.359375" customWidth="1"/>
    <col min="6" max="6" width="8.64453125" customWidth="1"/>
    <col min="7" max="7" width="55.21875" customWidth="1"/>
    <col min="8" max="8" width="45.64453125" customWidth="1"/>
    <col min="9" max="9" width="13.64453125" customWidth="1"/>
    <col min="10" max="10" width="28.50390625" customWidth="1"/>
    <col min="11" max="11" width="18.21875" customWidth="1"/>
    <col min="12" max="12" width="47.50390625" customWidth="1"/>
  </cols>
  <sheetData>
    <row r="2">
      <c r="B2" t="s" s="33">
        <v>540</v>
      </c>
    </row>
    <row r="3">
      <c r="B3" t="s" s="34">
        <v>533</v>
      </c>
    </row>
    <row r="5" ht="28" customHeight="1">
      <c r="B5" t="s" s="23">
        <v>112</v>
      </c>
      <c r="C5" t="s" s="23">
        <v>181</v>
      </c>
      <c r="D5" t="s" s="23">
        <v>191</v>
      </c>
      <c r="E5" t="s" s="23">
        <v>252</v>
      </c>
      <c r="F5" t="s" s="25">
        <v>312</v>
      </c>
      <c r="G5" t="s" s="23">
        <v>315</v>
      </c>
      <c r="H5" t="s" s="23">
        <v>376</v>
      </c>
      <c r="I5" t="s" s="24">
        <v>417</v>
      </c>
      <c r="J5" t="s" s="23">
        <v>418</v>
      </c>
      <c r="K5" t="s" s="23">
        <v>438</v>
      </c>
      <c r="L5" t="s" s="23">
        <v>444</v>
      </c>
    </row>
    <row r="6" ht="16" customHeight="1">
      <c r="B6" t="s" s="26">
        <v>113</v>
      </c>
      <c r="C6" s="26"/>
      <c r="D6" s="26"/>
      <c r="E6" s="26"/>
      <c r="F6" s="26"/>
      <c r="G6" s="26"/>
      <c r="H6" s="26"/>
      <c r="I6" s="26"/>
      <c r="J6" s="26"/>
      <c r="K6" s="26"/>
      <c r="L6" s="26"/>
    </row>
    <row r="7" ht="63" customHeight="1">
      <c r="B7" t="s" s="27">
        <v>114</v>
      </c>
      <c r="C7" t="s" s="27">
        <v>182</v>
      </c>
      <c r="D7" t="s" s="27">
        <v>192</v>
      </c>
      <c r="E7" t="s" s="27">
        <v>553</v>
      </c>
      <c r="F7" t="s" s="28">
        <v>313</v>
      </c>
      <c r="G7" t="s" s="27">
        <v>316</v>
      </c>
      <c r="H7" t="s" s="27">
        <v>377</v>
      </c>
      <c r="I7" s="30"/>
      <c r="J7" s="27"/>
      <c r="K7" t="s" s="27">
        <v>439</v>
      </c>
      <c r="L7" t="s" s="27">
        <v>445</v>
      </c>
    </row>
    <row r="8" ht="63" customHeight="1">
      <c r="B8" t="s" s="27">
        <v>115</v>
      </c>
      <c r="C8" t="s" s="27">
        <v>182</v>
      </c>
      <c r="D8" t="s" s="27">
        <v>193</v>
      </c>
      <c r="E8" t="s" s="27">
        <v>254</v>
      </c>
      <c r="F8" t="s" s="28">
        <v>314</v>
      </c>
      <c r="G8" t="s" s="27">
        <v>317</v>
      </c>
      <c r="H8" t="s" s="27">
        <v>378</v>
      </c>
      <c r="I8" s="30"/>
      <c r="J8" s="27"/>
      <c r="K8" t="s" s="27">
        <v>439</v>
      </c>
      <c r="L8" t="s" s="27">
        <v>446</v>
      </c>
    </row>
    <row r="9" ht="51.75" customHeight="1">
      <c r="B9" t="s" s="27">
        <v>116</v>
      </c>
      <c r="C9" t="s" s="27">
        <v>182</v>
      </c>
      <c r="D9" t="s" s="27">
        <v>194</v>
      </c>
      <c r="E9" t="s" s="27">
        <v>255</v>
      </c>
      <c r="F9" t="s" s="28">
        <v>310</v>
      </c>
      <c r="G9" t="s" s="27">
        <v>318</v>
      </c>
      <c r="H9" t="s" s="27">
        <v>379</v>
      </c>
      <c r="I9" s="30"/>
      <c r="J9" s="27"/>
      <c r="K9" t="s" s="27">
        <v>440</v>
      </c>
      <c r="L9" t="s" s="27">
        <v>447</v>
      </c>
    </row>
    <row r="10" ht="63" customHeight="1">
      <c r="B10" t="s" s="27">
        <v>117</v>
      </c>
      <c r="C10" t="s" s="27">
        <v>182</v>
      </c>
      <c r="D10" t="s" s="27">
        <v>195</v>
      </c>
      <c r="E10" t="s" s="27">
        <v>256</v>
      </c>
      <c r="F10" t="s" s="28">
        <v>313</v>
      </c>
      <c r="G10" t="s" s="27">
        <v>319</v>
      </c>
      <c r="H10" t="s" s="27">
        <v>379</v>
      </c>
      <c r="I10" s="30"/>
      <c r="J10" s="27"/>
      <c r="K10" t="s" s="27">
        <v>441</v>
      </c>
      <c r="L10" t="s" s="27">
        <v>448</v>
      </c>
    </row>
    <row r="11" ht="63" customHeight="1">
      <c r="B11" t="s" s="27">
        <v>118</v>
      </c>
      <c r="C11" t="s" s="27">
        <v>182</v>
      </c>
      <c r="D11" t="s" s="27">
        <v>196</v>
      </c>
      <c r="E11" t="s" s="27">
        <v>257</v>
      </c>
      <c r="F11" t="s" s="28">
        <v>314</v>
      </c>
      <c r="G11" t="s" s="27">
        <v>320</v>
      </c>
      <c r="H11" t="s" s="27">
        <v>380</v>
      </c>
      <c r="I11" s="30"/>
      <c r="J11" s="27"/>
      <c r="K11" t="s" s="27">
        <v>440</v>
      </c>
      <c r="L11" t="s" s="27">
        <v>449</v>
      </c>
    </row>
    <row r="12" ht="40.5" customHeight="1">
      <c r="B12" t="s" s="27">
        <v>119</v>
      </c>
      <c r="C12" t="s" s="27">
        <v>182</v>
      </c>
      <c r="D12" t="s" s="27">
        <v>197</v>
      </c>
      <c r="E12" t="s" s="27">
        <v>258</v>
      </c>
      <c r="F12" t="s" s="28">
        <v>313</v>
      </c>
      <c r="G12" t="s" s="27">
        <v>321</v>
      </c>
      <c r="H12" t="s" s="27">
        <v>381</v>
      </c>
      <c r="I12" s="30"/>
      <c r="J12" s="27"/>
      <c r="K12" t="s" s="27">
        <v>439</v>
      </c>
      <c r="L12" t="s" s="27">
        <v>450</v>
      </c>
    </row>
    <row r="13" ht="51.75" customHeight="1">
      <c r="B13" t="s" s="27">
        <v>120</v>
      </c>
      <c r="C13" t="s" s="27">
        <v>182</v>
      </c>
      <c r="D13" t="s" s="27">
        <v>198</v>
      </c>
      <c r="E13" t="s" s="27">
        <v>259</v>
      </c>
      <c r="F13" t="s" s="28">
        <v>310</v>
      </c>
      <c r="G13" t="s" s="27">
        <v>322</v>
      </c>
      <c r="H13" t="s" s="27">
        <v>382</v>
      </c>
      <c r="I13" s="30"/>
      <c r="J13" s="27"/>
      <c r="K13" t="s" s="27">
        <v>439</v>
      </c>
      <c r="L13" t="s" s="27">
        <v>451</v>
      </c>
    </row>
    <row r="14" ht="51.75" customHeight="1">
      <c r="B14" t="s" s="27">
        <v>121</v>
      </c>
      <c r="C14" t="s" s="27">
        <v>182</v>
      </c>
      <c r="D14" t="s" s="27">
        <v>199</v>
      </c>
      <c r="E14" t="s" s="27">
        <v>260</v>
      </c>
      <c r="F14" t="s" s="28">
        <v>310</v>
      </c>
      <c r="G14" t="s" s="27">
        <v>323</v>
      </c>
      <c r="H14" t="s" s="27">
        <v>383</v>
      </c>
      <c r="I14" s="30"/>
      <c r="J14" s="27"/>
      <c r="K14" t="s" s="27">
        <v>439</v>
      </c>
      <c r="L14" t="s" s="27">
        <v>452</v>
      </c>
    </row>
    <row r="15" ht="63" customHeight="1">
      <c r="B15" t="s" s="27">
        <v>122</v>
      </c>
      <c r="C15" t="s" s="27">
        <v>182</v>
      </c>
      <c r="D15" t="s" s="27">
        <v>200</v>
      </c>
      <c r="E15" t="s" s="27">
        <v>258</v>
      </c>
      <c r="F15" t="s" s="28">
        <v>314</v>
      </c>
      <c r="G15" t="s" s="27">
        <v>324</v>
      </c>
      <c r="H15" t="s" s="27">
        <v>384</v>
      </c>
      <c r="I15" s="30"/>
      <c r="J15" t="s" s="27">
        <v>419</v>
      </c>
      <c r="K15" t="s" s="27">
        <v>440</v>
      </c>
      <c r="L15" t="s" s="27">
        <v>453</v>
      </c>
    </row>
    <row r="16" ht="16" customHeight="1">
      <c r="B16" t="s" s="26">
        <v>123</v>
      </c>
      <c r="C16" s="26"/>
      <c r="D16" s="26"/>
      <c r="E16" s="26"/>
      <c r="F16" s="29"/>
      <c r="G16" s="26"/>
      <c r="H16" s="26"/>
      <c r="I16" s="31"/>
      <c r="J16" s="26"/>
      <c r="K16" s="26"/>
      <c r="L16" s="26"/>
    </row>
    <row r="17" ht="40.5" customHeight="1">
      <c r="B17" t="s" s="27">
        <v>124</v>
      </c>
      <c r="C17" t="s" s="27">
        <v>183</v>
      </c>
      <c r="D17" t="s" s="27">
        <v>201</v>
      </c>
      <c r="E17" t="s" s="27">
        <v>261</v>
      </c>
      <c r="F17" t="s" s="28">
        <v>314</v>
      </c>
      <c r="G17" t="s" s="27">
        <v>554</v>
      </c>
      <c r="H17" t="s" s="27">
        <v>385</v>
      </c>
      <c r="I17" s="30"/>
      <c r="J17" s="27"/>
      <c r="K17" t="s" s="27">
        <v>439</v>
      </c>
      <c r="L17" t="s" s="27">
        <v>454</v>
      </c>
    </row>
    <row r="18" ht="29.25" customHeight="1">
      <c r="B18" t="s" s="27">
        <v>125</v>
      </c>
      <c r="C18" t="s" s="27">
        <v>183</v>
      </c>
      <c r="D18" t="s" s="27">
        <v>202</v>
      </c>
      <c r="E18" t="s" s="27">
        <v>262</v>
      </c>
      <c r="F18" t="s" s="28">
        <v>310</v>
      </c>
      <c r="G18" t="s" s="27">
        <v>326</v>
      </c>
      <c r="H18" t="s" s="27">
        <v>379</v>
      </c>
      <c r="I18" s="30"/>
      <c r="J18" s="27"/>
      <c r="K18" t="s" s="27">
        <v>439</v>
      </c>
      <c r="L18" t="s" s="27">
        <v>455</v>
      </c>
    </row>
    <row r="19" ht="63" customHeight="1">
      <c r="B19" t="s" s="27">
        <v>126</v>
      </c>
      <c r="C19" t="s" s="27">
        <v>183</v>
      </c>
      <c r="D19" t="s" s="27">
        <v>203</v>
      </c>
      <c r="E19" t="s" s="27">
        <v>263</v>
      </c>
      <c r="F19" t="s" s="28">
        <v>314</v>
      </c>
      <c r="G19" t="s" s="27">
        <v>327</v>
      </c>
      <c r="H19" t="s" s="27">
        <v>386</v>
      </c>
      <c r="I19" s="30"/>
      <c r="J19" s="27"/>
      <c r="K19" t="s" s="27">
        <v>442</v>
      </c>
      <c r="L19" t="s" s="27">
        <v>456</v>
      </c>
    </row>
    <row r="20" ht="51.75" customHeight="1">
      <c r="B20" t="s" s="27">
        <v>127</v>
      </c>
      <c r="C20" t="s" s="27">
        <v>183</v>
      </c>
      <c r="D20" t="s" s="27">
        <v>204</v>
      </c>
      <c r="E20" t="s" s="27">
        <v>264</v>
      </c>
      <c r="F20" t="s" s="28">
        <v>314</v>
      </c>
      <c r="G20" t="s" s="27">
        <v>328</v>
      </c>
      <c r="H20" t="s" s="27">
        <v>387</v>
      </c>
      <c r="I20" s="30"/>
      <c r="J20" s="27"/>
      <c r="K20" t="s" s="27">
        <v>442</v>
      </c>
      <c r="L20" t="s" s="27">
        <v>457</v>
      </c>
    </row>
    <row r="21" ht="51.75" customHeight="1">
      <c r="B21" t="s" s="27">
        <v>128</v>
      </c>
      <c r="C21" t="s" s="27">
        <v>183</v>
      </c>
      <c r="D21" t="s" s="27">
        <v>205</v>
      </c>
      <c r="E21" t="s" s="27">
        <v>265</v>
      </c>
      <c r="F21" t="s" s="28">
        <v>314</v>
      </c>
      <c r="G21" t="s" s="27">
        <v>329</v>
      </c>
      <c r="H21" t="s" s="27">
        <v>388</v>
      </c>
      <c r="I21" s="30"/>
      <c r="J21" s="27"/>
      <c r="K21" t="s" s="27">
        <v>439</v>
      </c>
      <c r="L21" t="s" s="27">
        <v>458</v>
      </c>
    </row>
    <row r="22" ht="29.25" customHeight="1">
      <c r="B22" t="s" s="27">
        <v>129</v>
      </c>
      <c r="C22" t="s" s="27">
        <v>183</v>
      </c>
      <c r="D22" t="s" s="27">
        <v>206</v>
      </c>
      <c r="E22" t="s" s="27">
        <v>266</v>
      </c>
      <c r="F22" t="s" s="28">
        <v>313</v>
      </c>
      <c r="G22" t="s" s="27">
        <v>330</v>
      </c>
      <c r="H22" t="s" s="27">
        <v>389</v>
      </c>
      <c r="I22" s="30"/>
      <c r="J22" s="27"/>
      <c r="K22" t="s" s="27">
        <v>441</v>
      </c>
      <c r="L22" t="s" s="27">
        <v>459</v>
      </c>
    </row>
    <row r="23" ht="16" customHeight="1">
      <c r="B23" t="s" s="26">
        <v>130</v>
      </c>
      <c r="C23" s="26"/>
      <c r="D23" s="26"/>
      <c r="E23" s="26"/>
      <c r="F23" s="29"/>
      <c r="G23" s="26"/>
      <c r="H23" s="26"/>
      <c r="I23" s="31"/>
      <c r="J23" s="26"/>
      <c r="K23" s="26"/>
      <c r="L23" s="26"/>
    </row>
    <row r="24" ht="40.5" customHeight="1">
      <c r="B24" t="s" s="27">
        <v>131</v>
      </c>
      <c r="C24" t="s" s="27">
        <v>184</v>
      </c>
      <c r="D24" t="s" s="27">
        <v>207</v>
      </c>
      <c r="E24" t="s" s="27">
        <v>267</v>
      </c>
      <c r="F24" t="s" s="28">
        <v>313</v>
      </c>
      <c r="G24" t="s" s="27">
        <v>331</v>
      </c>
      <c r="H24" t="s" s="27">
        <v>390</v>
      </c>
      <c r="I24" s="30"/>
      <c r="J24" s="27"/>
      <c r="K24" t="s" s="27">
        <v>441</v>
      </c>
      <c r="L24" t="s" s="27">
        <v>379</v>
      </c>
    </row>
    <row r="25" ht="51.75" customHeight="1">
      <c r="B25" t="s" s="27">
        <v>132</v>
      </c>
      <c r="C25" t="s" s="27">
        <v>184</v>
      </c>
      <c r="D25" t="s" s="27">
        <v>208</v>
      </c>
      <c r="E25" t="s" s="27">
        <v>268</v>
      </c>
      <c r="F25" t="s" s="28">
        <v>314</v>
      </c>
      <c r="G25" t="s" s="27">
        <v>332</v>
      </c>
      <c r="H25" t="s" s="27">
        <v>391</v>
      </c>
      <c r="I25" s="30"/>
      <c r="J25" s="27"/>
      <c r="K25" t="s" s="27">
        <v>439</v>
      </c>
      <c r="L25" t="s" s="27">
        <v>460</v>
      </c>
    </row>
    <row r="26" ht="51.75" customHeight="1">
      <c r="B26" t="s" s="27">
        <v>133</v>
      </c>
      <c r="C26" t="s" s="27">
        <v>184</v>
      </c>
      <c r="D26" t="s" s="27">
        <v>209</v>
      </c>
      <c r="E26" t="s" s="27">
        <v>269</v>
      </c>
      <c r="F26" t="s" s="28">
        <v>310</v>
      </c>
      <c r="G26" t="s" s="27">
        <v>333</v>
      </c>
      <c r="H26" t="s" s="27">
        <v>392</v>
      </c>
      <c r="I26" s="30"/>
      <c r="J26" s="27"/>
      <c r="K26" t="s" s="27">
        <v>442</v>
      </c>
      <c r="L26" t="s" s="27">
        <v>461</v>
      </c>
    </row>
    <row r="27" ht="16" customHeight="1">
      <c r="B27" t="s" s="26">
        <v>42</v>
      </c>
      <c r="C27" s="26"/>
      <c r="D27" s="26"/>
      <c r="E27" s="26"/>
      <c r="F27" s="29"/>
      <c r="G27" s="26"/>
      <c r="H27" s="26"/>
      <c r="I27" s="31"/>
      <c r="J27" s="26"/>
      <c r="K27" s="26"/>
      <c r="L27" s="26"/>
    </row>
    <row r="28" ht="51.75" customHeight="1">
      <c r="B28" t="s" s="27">
        <v>134</v>
      </c>
      <c r="C28" t="s" s="27">
        <v>185</v>
      </c>
      <c r="D28" t="s" s="27">
        <v>210</v>
      </c>
      <c r="E28" t="s" s="27">
        <v>270</v>
      </c>
      <c r="F28" t="s" s="28">
        <v>314</v>
      </c>
      <c r="G28" t="s" s="27">
        <v>334</v>
      </c>
      <c r="H28" t="s" s="27">
        <v>393</v>
      </c>
      <c r="I28" s="32">
        <f>Exposure!C52</f>
        <v>25000</v>
      </c>
      <c r="J28" t="s" s="27">
        <v>420</v>
      </c>
      <c r="K28" t="s" s="27">
        <v>442</v>
      </c>
      <c r="L28" t="s" s="27">
        <v>462</v>
      </c>
    </row>
    <row r="29" ht="40.5" customHeight="1">
      <c r="B29" t="s" s="27">
        <v>135</v>
      </c>
      <c r="C29" t="s" s="27">
        <v>185</v>
      </c>
      <c r="D29" t="s" s="27">
        <v>211</v>
      </c>
      <c r="E29" t="s" s="27">
        <v>271</v>
      </c>
      <c r="F29" t="s" s="28">
        <v>314</v>
      </c>
      <c r="G29" t="s" s="27">
        <v>335</v>
      </c>
      <c r="H29" t="s" s="27">
        <v>394</v>
      </c>
      <c r="I29" s="30"/>
      <c r="J29" s="27"/>
      <c r="K29" t="s" s="27">
        <v>442</v>
      </c>
      <c r="L29" t="s" s="27">
        <v>463</v>
      </c>
    </row>
    <row r="30" ht="51.75" customHeight="1">
      <c r="B30" t="s" s="27">
        <v>136</v>
      </c>
      <c r="C30" t="s" s="27">
        <v>185</v>
      </c>
      <c r="D30" t="s" s="27">
        <v>212</v>
      </c>
      <c r="E30" t="s" s="27">
        <v>272</v>
      </c>
      <c r="F30" t="s" s="28">
        <v>313</v>
      </c>
      <c r="G30" t="s" s="27">
        <v>336</v>
      </c>
      <c r="H30" t="s" s="27">
        <v>395</v>
      </c>
      <c r="I30" s="30"/>
      <c r="J30" s="27"/>
      <c r="K30" t="s" s="27">
        <v>441</v>
      </c>
      <c r="L30" t="s" s="27">
        <v>464</v>
      </c>
    </row>
    <row r="31" ht="16" customHeight="1">
      <c r="B31" t="s" s="26">
        <v>137</v>
      </c>
      <c r="C31" s="26"/>
      <c r="D31" s="26"/>
      <c r="E31" s="26"/>
      <c r="F31" s="29"/>
      <c r="G31" s="26"/>
      <c r="H31" s="26"/>
      <c r="I31" s="31"/>
      <c r="J31" s="26"/>
      <c r="K31" s="26"/>
      <c r="L31" s="26"/>
    </row>
    <row r="32" ht="51.75" customHeight="1">
      <c r="B32" t="s" s="27">
        <v>138</v>
      </c>
      <c r="C32" t="s" s="27">
        <v>186</v>
      </c>
      <c r="D32" t="s" s="27">
        <v>213</v>
      </c>
      <c r="E32" t="s" s="27">
        <v>273</v>
      </c>
      <c r="F32" t="s" s="28">
        <v>314</v>
      </c>
      <c r="G32" t="s" s="27">
        <v>337</v>
      </c>
      <c r="H32" t="s" s="27">
        <v>396</v>
      </c>
      <c r="I32" s="32">
        <f>Exposure!C40</f>
        <v>612000</v>
      </c>
      <c r="J32" t="s" s="27">
        <v>421</v>
      </c>
      <c r="K32" t="s" s="27">
        <v>443</v>
      </c>
      <c r="L32" t="s" s="27">
        <v>465</v>
      </c>
    </row>
    <row r="33" ht="29.25" customHeight="1">
      <c r="B33" t="s" s="27">
        <v>139</v>
      </c>
      <c r="C33" t="s" s="27">
        <v>186</v>
      </c>
      <c r="D33" t="s" s="27">
        <v>214</v>
      </c>
      <c r="E33" t="s" s="27">
        <v>274</v>
      </c>
      <c r="F33" t="s" s="28">
        <v>314</v>
      </c>
      <c r="G33" t="s" s="27">
        <v>338</v>
      </c>
      <c r="H33" t="s" s="27">
        <v>397</v>
      </c>
      <c r="I33" s="32">
        <f>Exposure!C41</f>
        <v>185000</v>
      </c>
      <c r="J33" t="s" s="27">
        <v>422</v>
      </c>
      <c r="K33" t="s" s="27">
        <v>443</v>
      </c>
      <c r="L33" t="s" s="27">
        <v>466</v>
      </c>
    </row>
    <row r="34" ht="40.5" customHeight="1">
      <c r="B34" t="s" s="27">
        <v>140</v>
      </c>
      <c r="C34" t="s" s="27">
        <v>186</v>
      </c>
      <c r="D34" t="s" s="27">
        <v>215</v>
      </c>
      <c r="E34" t="s" s="27">
        <v>275</v>
      </c>
      <c r="F34" t="s" s="28">
        <v>314</v>
      </c>
      <c r="G34" t="s" s="27">
        <v>339</v>
      </c>
      <c r="H34" t="s" s="27">
        <v>398</v>
      </c>
      <c r="I34" s="32">
        <f>Exposure!C42</f>
        <v>126000</v>
      </c>
      <c r="J34" t="s" s="27">
        <v>423</v>
      </c>
      <c r="K34" t="s" s="27">
        <v>439</v>
      </c>
      <c r="L34" t="s" s="27">
        <v>467</v>
      </c>
    </row>
    <row r="35" ht="40.5" customHeight="1">
      <c r="B35" t="s" s="27">
        <v>141</v>
      </c>
      <c r="C35" t="s" s="27">
        <v>186</v>
      </c>
      <c r="D35" t="s" s="27">
        <v>216</v>
      </c>
      <c r="E35" t="s" s="27">
        <v>276</v>
      </c>
      <c r="F35" t="s" s="28">
        <v>314</v>
      </c>
      <c r="G35" t="s" s="27">
        <v>340</v>
      </c>
      <c r="H35" t="s" s="27">
        <v>399</v>
      </c>
      <c r="I35" s="30"/>
      <c r="J35" s="27"/>
      <c r="K35" t="s" s="27">
        <v>442</v>
      </c>
      <c r="L35" t="s" s="27">
        <v>468</v>
      </c>
    </row>
    <row r="36" ht="40.5" customHeight="1">
      <c r="B36" t="s" s="27">
        <v>142</v>
      </c>
      <c r="C36" t="s" s="27">
        <v>186</v>
      </c>
      <c r="D36" t="s" s="27">
        <v>217</v>
      </c>
      <c r="E36" t="s" s="27">
        <v>274</v>
      </c>
      <c r="F36" t="s" s="28">
        <v>313</v>
      </c>
      <c r="G36" t="s" s="27">
        <v>341</v>
      </c>
      <c r="H36" t="s" s="27">
        <v>400</v>
      </c>
      <c r="I36" s="30"/>
      <c r="J36" s="27"/>
      <c r="K36" t="s" s="27">
        <v>441</v>
      </c>
      <c r="L36" t="s" s="27">
        <v>469</v>
      </c>
    </row>
    <row r="37" ht="16" customHeight="1">
      <c r="B37" t="s" s="26">
        <v>63</v>
      </c>
      <c r="C37" s="26"/>
      <c r="D37" s="26"/>
      <c r="E37" s="26"/>
      <c r="F37" s="29"/>
      <c r="G37" s="26"/>
      <c r="H37" s="26"/>
      <c r="I37" s="31"/>
      <c r="J37" s="26"/>
      <c r="K37" s="26"/>
      <c r="L37" s="26"/>
    </row>
    <row r="38" ht="51.75" customHeight="1">
      <c r="B38" t="s" s="27">
        <v>143</v>
      </c>
      <c r="C38" t="s" s="27">
        <v>187</v>
      </c>
      <c r="D38" t="s" s="27">
        <v>218</v>
      </c>
      <c r="E38" t="s" s="27">
        <v>277</v>
      </c>
      <c r="F38" t="s" s="28">
        <v>314</v>
      </c>
      <c r="G38" t="s" s="27">
        <v>342</v>
      </c>
      <c r="H38" t="s" s="27">
        <v>401</v>
      </c>
      <c r="I38" s="32">
        <f>-Exposure!C77</f>
        <v>14082</v>
      </c>
      <c r="J38" t="s" s="27">
        <v>424</v>
      </c>
      <c r="K38" t="s" s="27">
        <v>439</v>
      </c>
      <c r="L38" t="s" s="27">
        <v>470</v>
      </c>
    </row>
    <row r="39" ht="51.75" customHeight="1">
      <c r="B39" t="s" s="27">
        <v>144</v>
      </c>
      <c r="C39" t="s" s="27">
        <v>187</v>
      </c>
      <c r="D39" t="s" s="27">
        <v>219</v>
      </c>
      <c r="E39" t="s" s="27">
        <v>278</v>
      </c>
      <c r="F39" t="s" s="28">
        <v>314</v>
      </c>
      <c r="G39" t="s" s="27">
        <v>343</v>
      </c>
      <c r="H39" t="s" s="27">
        <v>402</v>
      </c>
      <c r="I39" s="32">
        <f>-Exposure!C78</f>
        <v>100650</v>
      </c>
      <c r="J39" t="s" s="27">
        <v>425</v>
      </c>
      <c r="K39" t="s" s="27">
        <v>440</v>
      </c>
      <c r="L39" t="s" s="27">
        <v>471</v>
      </c>
    </row>
    <row r="40" ht="29.25" customHeight="1">
      <c r="B40" t="s" s="27">
        <v>145</v>
      </c>
      <c r="C40" t="s" s="27">
        <v>187</v>
      </c>
      <c r="D40" t="s" s="27">
        <v>84</v>
      </c>
      <c r="E40" t="s" s="27">
        <v>279</v>
      </c>
      <c r="F40" t="s" s="28">
        <v>314</v>
      </c>
      <c r="G40" t="s" s="27">
        <v>344</v>
      </c>
      <c r="H40" t="s" s="27">
        <v>403</v>
      </c>
      <c r="I40" s="32">
        <f>Exposure!C81</f>
        <v>17283.87</v>
      </c>
      <c r="J40" t="s" s="27">
        <v>426</v>
      </c>
      <c r="K40" t="s" s="27">
        <v>443</v>
      </c>
      <c r="L40" t="s" s="27">
        <v>472</v>
      </c>
    </row>
    <row r="41" ht="45" customHeight="1">
      <c r="B41" t="s" s="27">
        <v>146</v>
      </c>
      <c r="C41" t="s" s="27">
        <v>187</v>
      </c>
      <c r="D41" t="s" s="27">
        <v>220</v>
      </c>
      <c r="E41" t="s" s="27">
        <v>541</v>
      </c>
      <c r="F41" t="s" s="28">
        <v>313</v>
      </c>
      <c r="G41" t="s" s="27">
        <v>549</v>
      </c>
      <c r="H41" t="s" s="27">
        <v>543</v>
      </c>
      <c r="I41" s="32">
        <f>Exposure!C83-Exposure!C111</f>
        <v>0</v>
      </c>
      <c r="J41" t="s" s="27">
        <v>550</v>
      </c>
      <c r="K41" t="s" s="27">
        <v>441</v>
      </c>
      <c r="L41" t="s" s="27">
        <v>379</v>
      </c>
    </row>
    <row r="42" ht="29.25" customHeight="1">
      <c r="B42" t="s" s="27">
        <v>147</v>
      </c>
      <c r="C42" t="s" s="27">
        <v>187</v>
      </c>
      <c r="D42" t="s" s="27">
        <v>221</v>
      </c>
      <c r="E42" t="s" s="27">
        <v>281</v>
      </c>
      <c r="F42" t="s" s="28">
        <v>314</v>
      </c>
      <c r="G42" t="s" s="27">
        <v>346</v>
      </c>
      <c r="H42" t="s" s="27">
        <v>404</v>
      </c>
      <c r="I42" s="32">
        <f>Exposure!C82</f>
        <v>38500</v>
      </c>
      <c r="J42" t="s" s="27">
        <v>428</v>
      </c>
      <c r="K42" t="s" s="27">
        <v>440</v>
      </c>
      <c r="L42" t="s" s="27">
        <v>474</v>
      </c>
    </row>
    <row r="43" ht="51.75" customHeight="1">
      <c r="B43" t="s" s="27">
        <v>148</v>
      </c>
      <c r="C43" t="s" s="27">
        <v>187</v>
      </c>
      <c r="D43" t="s" s="27">
        <v>222</v>
      </c>
      <c r="E43" t="s" s="27">
        <v>282</v>
      </c>
      <c r="F43" t="s" s="28">
        <v>310</v>
      </c>
      <c r="G43" t="s" s="27">
        <v>347</v>
      </c>
      <c r="H43" t="s" s="27">
        <v>379</v>
      </c>
      <c r="I43" s="30"/>
      <c r="J43" s="27"/>
      <c r="K43" t="s" s="27">
        <v>440</v>
      </c>
      <c r="L43" t="s" s="27">
        <v>475</v>
      </c>
    </row>
    <row r="44" ht="57" customHeight="1">
      <c r="B44" t="s" s="27">
        <v>149</v>
      </c>
      <c r="C44" t="s" s="27">
        <v>187</v>
      </c>
      <c r="D44" t="s" s="27">
        <v>223</v>
      </c>
      <c r="E44" t="s" s="27">
        <v>283</v>
      </c>
      <c r="F44" t="s" s="28">
        <v>314</v>
      </c>
      <c r="G44" t="s" s="27">
        <v>555</v>
      </c>
      <c r="H44" t="str" s="35">
        <f>"At the "&amp;TEXT(Exposure!C6,"m/d/yyyy")&amp;" closing, 15 of 17 will be "&amp;Exposure!C93&amp;" to "&amp;Exposure!C92&amp;" days old. Most PSAs and lenders require estoppels dated within 30 to 45 days of closing, so they must be re-issued or brought down before closing."</f>
        <v>At the 12/15/2026 closing, 15 of 17 will be 81 to 98 days old. Most PSAs and lenders require estoppels dated within 30 to 45 days of closing, so they must be re-issued or brought down before closing.</v>
      </c>
      <c r="I44" s="30"/>
      <c r="J44" s="27"/>
      <c r="K44" t="s" s="27">
        <v>440</v>
      </c>
      <c r="L44" t="s" s="27">
        <v>556</v>
      </c>
    </row>
    <row r="45" ht="29.25" customHeight="1">
      <c r="B45" t="s" s="27">
        <v>150</v>
      </c>
      <c r="C45" t="s" s="27">
        <v>187</v>
      </c>
      <c r="D45" t="s" s="27">
        <v>224</v>
      </c>
      <c r="E45" t="s" s="27">
        <v>284</v>
      </c>
      <c r="F45" t="s" s="28">
        <v>314</v>
      </c>
      <c r="G45" t="s" s="27">
        <v>349</v>
      </c>
      <c r="H45" t="s" s="27">
        <v>405</v>
      </c>
      <c r="I45" s="30"/>
      <c r="J45" s="27"/>
      <c r="K45" t="s" s="27">
        <v>439</v>
      </c>
      <c r="L45" t="s" s="27">
        <v>477</v>
      </c>
    </row>
    <row r="46" ht="40.5" customHeight="1">
      <c r="B46" t="s" s="27">
        <v>151</v>
      </c>
      <c r="C46" t="s" s="27">
        <v>187</v>
      </c>
      <c r="D46" t="s" s="27">
        <v>225</v>
      </c>
      <c r="E46" t="s" s="27">
        <v>285</v>
      </c>
      <c r="F46" t="s" s="28">
        <v>314</v>
      </c>
      <c r="G46" t="s" s="27">
        <v>350</v>
      </c>
      <c r="H46" t="s" s="27">
        <v>406</v>
      </c>
      <c r="I46" s="32">
        <f>Exposure!C84</f>
        <v>1657032</v>
      </c>
      <c r="J46" t="s" s="27">
        <v>429</v>
      </c>
      <c r="K46" t="s" s="27">
        <v>439</v>
      </c>
      <c r="L46" t="s" s="27">
        <v>478</v>
      </c>
    </row>
    <row r="47" ht="29.25" customHeight="1">
      <c r="B47" t="s" s="27">
        <v>152</v>
      </c>
      <c r="C47" t="s" s="27">
        <v>187</v>
      </c>
      <c r="D47" t="s" s="27">
        <v>226</v>
      </c>
      <c r="E47" t="s" s="27">
        <v>286</v>
      </c>
      <c r="F47" t="s" s="28">
        <v>314</v>
      </c>
      <c r="G47" t="s" s="27">
        <v>351</v>
      </c>
      <c r="H47" t="s" s="27">
        <v>407</v>
      </c>
      <c r="I47" s="32">
        <f>-Exposure!C86</f>
        <v>46710</v>
      </c>
      <c r="J47" t="s" s="27">
        <v>430</v>
      </c>
      <c r="K47" t="s" s="27">
        <v>443</v>
      </c>
      <c r="L47" t="s" s="27">
        <v>479</v>
      </c>
    </row>
    <row r="48" ht="51.75" customHeight="1">
      <c r="B48" t="s" s="27">
        <v>153</v>
      </c>
      <c r="C48" t="s" s="27">
        <v>187</v>
      </c>
      <c r="D48" t="s" s="27">
        <v>227</v>
      </c>
      <c r="E48" t="s" s="27">
        <v>287</v>
      </c>
      <c r="F48" t="s" s="28">
        <v>313</v>
      </c>
      <c r="G48" t="s" s="27">
        <v>352</v>
      </c>
      <c r="H48" t="s" s="27">
        <v>379</v>
      </c>
      <c r="I48" s="30"/>
      <c r="J48" s="27"/>
      <c r="K48" t="s" s="27">
        <v>441</v>
      </c>
      <c r="L48" t="s" s="27">
        <v>480</v>
      </c>
    </row>
    <row r="49" ht="16" customHeight="1">
      <c r="B49" t="s" s="26">
        <v>154</v>
      </c>
      <c r="C49" s="26"/>
      <c r="D49" s="26"/>
      <c r="E49" s="26"/>
      <c r="F49" s="29"/>
      <c r="G49" s="26"/>
      <c r="H49" s="26"/>
      <c r="I49" s="31"/>
      <c r="J49" s="26"/>
      <c r="K49" s="26"/>
      <c r="L49" s="26"/>
    </row>
    <row r="50" ht="40.5" customHeight="1">
      <c r="B50" t="s" s="27">
        <v>155</v>
      </c>
      <c r="C50" t="s" s="27">
        <v>188</v>
      </c>
      <c r="D50" t="s" s="27">
        <v>228</v>
      </c>
      <c r="E50" t="s" s="27">
        <v>288</v>
      </c>
      <c r="F50" t="s" s="28">
        <v>314</v>
      </c>
      <c r="G50" t="s" s="27">
        <v>353</v>
      </c>
      <c r="H50" t="s" s="27">
        <v>408</v>
      </c>
      <c r="I50" s="32">
        <f>Exposure!C25</f>
        <v>142000</v>
      </c>
      <c r="J50" t="s" s="27">
        <v>431</v>
      </c>
      <c r="K50" t="s" s="27">
        <v>443</v>
      </c>
      <c r="L50" t="s" s="27">
        <v>481</v>
      </c>
    </row>
    <row r="51" ht="51.75" customHeight="1">
      <c r="B51" t="s" s="27">
        <v>156</v>
      </c>
      <c r="C51" t="s" s="27">
        <v>188</v>
      </c>
      <c r="D51" t="s" s="27">
        <v>229</v>
      </c>
      <c r="E51" t="s" s="27">
        <v>289</v>
      </c>
      <c r="F51" t="s" s="28">
        <v>314</v>
      </c>
      <c r="G51" t="s" s="27">
        <v>354</v>
      </c>
      <c r="H51" t="str" s="35">
        <f>"Removing the rent roll variances and the termination fee cuts in-place NOI by $"&amp;TEXT(Exposure!C32,"#,##0")&amp;" ("&amp;TEXT(Exposure!C33,"0.0%")&amp;") to $"&amp;TEXT(Exposure!C31,"#,##0")&amp;", a "&amp;TEXT(Exposure!C34,"0.00%")&amp;" cap rate on the asking price."</f>
        <v>Removing the rent roll variances and the termination fee cuts in-place NOI by $256,732 (8.9%) to $2,622,594, a 5.46% cap rate on the asking price.</v>
      </c>
      <c r="I51" s="32">
        <f>-Exposure!C36</f>
        <v>4290100</v>
      </c>
      <c r="J51" t="s" s="27">
        <v>432</v>
      </c>
      <c r="K51" t="s" s="27">
        <v>443</v>
      </c>
      <c r="L51" t="s" s="27">
        <v>482</v>
      </c>
    </row>
    <row r="52" ht="51.75" customHeight="1">
      <c r="B52" t="s" s="27">
        <v>157</v>
      </c>
      <c r="C52" t="s" s="27">
        <v>188</v>
      </c>
      <c r="D52" t="s" s="27">
        <v>230</v>
      </c>
      <c r="E52" t="s" s="27">
        <v>290</v>
      </c>
      <c r="F52" t="s" s="28">
        <v>314</v>
      </c>
      <c r="G52" t="s" s="27">
        <v>355</v>
      </c>
      <c r="H52" t="s" s="27">
        <v>409</v>
      </c>
      <c r="I52" s="32">
        <f>Exposure!C26</f>
        <v>38000</v>
      </c>
      <c r="J52" t="s" s="27">
        <v>433</v>
      </c>
      <c r="K52" t="s" s="27">
        <v>439</v>
      </c>
      <c r="L52" t="s" s="27">
        <v>483</v>
      </c>
    </row>
    <row r="53" ht="29.25" customHeight="1">
      <c r="B53" t="s" s="27">
        <v>158</v>
      </c>
      <c r="C53" t="s" s="27">
        <v>188</v>
      </c>
      <c r="D53" t="s" s="27">
        <v>231</v>
      </c>
      <c r="E53" t="s" s="27">
        <v>291</v>
      </c>
      <c r="F53" t="s" s="28">
        <v>314</v>
      </c>
      <c r="G53" t="s" s="27">
        <v>356</v>
      </c>
      <c r="H53" t="str" s="35">
        <f>"The asking price is $"&amp;TEXT(Exposure!C21,"#,##0")&amp;" ("&amp;TEXT(Exposure!C22,"0.0%")&amp;") above the appraised value."</f>
        <v>The asking price is $1,800,000 (3.9%) above the appraised value.</v>
      </c>
      <c r="I53" s="32">
        <f>Exposure!C21</f>
        <v>1800000</v>
      </c>
      <c r="J53" t="s" s="27">
        <v>434</v>
      </c>
      <c r="K53" t="s" s="27">
        <v>443</v>
      </c>
      <c r="L53" t="s" s="27">
        <v>484</v>
      </c>
    </row>
    <row r="54" ht="51.75" customHeight="1">
      <c r="B54" t="s" s="27">
        <v>159</v>
      </c>
      <c r="C54" t="s" s="27">
        <v>188</v>
      </c>
      <c r="D54" t="s" s="27">
        <v>232</v>
      </c>
      <c r="E54" t="s" s="27">
        <v>292</v>
      </c>
      <c r="F54" t="s" s="28">
        <v>314</v>
      </c>
      <c r="G54" t="s" s="27">
        <v>357</v>
      </c>
      <c r="H54" t="s" s="27">
        <v>410</v>
      </c>
      <c r="I54" s="32">
        <f>Exposure!C61</f>
        <v>441000</v>
      </c>
      <c r="J54" t="str" s="35">
        <f>"Annual tax increase at the asking price; the owner bears about $"&amp;TEXT(Exposure!C65,"#,##0")&amp;" on vacant space and NNN tenants the rest"</f>
        <v>Annual tax increase at the asking price; the owner bears about $35,330 on vacant space and NNN tenants the rest</v>
      </c>
      <c r="K54" t="s" s="27">
        <v>443</v>
      </c>
      <c r="L54" t="s" s="27">
        <v>485</v>
      </c>
    </row>
    <row r="55" ht="40.5" customHeight="1">
      <c r="B55" t="s" s="27">
        <v>160</v>
      </c>
      <c r="C55" t="s" s="27">
        <v>188</v>
      </c>
      <c r="D55" t="s" s="27">
        <v>233</v>
      </c>
      <c r="E55" t="s" s="27">
        <v>293</v>
      </c>
      <c r="F55" t="s" s="28">
        <v>310</v>
      </c>
      <c r="G55" t="s" s="27">
        <v>358</v>
      </c>
      <c r="H55" t="s" s="27">
        <v>379</v>
      </c>
      <c r="I55" s="30"/>
      <c r="J55" s="27"/>
      <c r="K55" t="s" s="27">
        <v>439</v>
      </c>
      <c r="L55" t="s" s="27">
        <v>486</v>
      </c>
    </row>
    <row r="56" ht="40.5" customHeight="1">
      <c r="B56" t="s" s="27">
        <v>161</v>
      </c>
      <c r="C56" t="s" s="27">
        <v>188</v>
      </c>
      <c r="D56" t="s" s="27">
        <v>234</v>
      </c>
      <c r="E56" t="s" s="27">
        <v>294</v>
      </c>
      <c r="F56" t="s" s="28">
        <v>310</v>
      </c>
      <c r="G56" t="s" s="27">
        <v>359</v>
      </c>
      <c r="H56" t="s" s="27">
        <v>379</v>
      </c>
      <c r="I56" s="30"/>
      <c r="J56" s="27"/>
      <c r="K56" t="s" s="27">
        <v>439</v>
      </c>
      <c r="L56" t="s" s="27">
        <v>487</v>
      </c>
    </row>
    <row r="57" ht="40.5" customHeight="1">
      <c r="B57" t="s" s="27">
        <v>162</v>
      </c>
      <c r="C57" t="s" s="27">
        <v>188</v>
      </c>
      <c r="D57" t="s" s="27">
        <v>235</v>
      </c>
      <c r="E57" t="s" s="27">
        <v>295</v>
      </c>
      <c r="F57" t="s" s="28">
        <v>310</v>
      </c>
      <c r="G57" t="s" s="27">
        <v>360</v>
      </c>
      <c r="H57" t="s" s="27">
        <v>379</v>
      </c>
      <c r="I57" s="30"/>
      <c r="J57" s="27"/>
      <c r="K57" t="s" s="27">
        <v>439</v>
      </c>
      <c r="L57" t="s" s="27">
        <v>488</v>
      </c>
    </row>
    <row r="58" ht="40.5" customHeight="1">
      <c r="B58" t="s" s="27">
        <v>163</v>
      </c>
      <c r="C58" t="s" s="27">
        <v>188</v>
      </c>
      <c r="D58" t="s" s="27">
        <v>236</v>
      </c>
      <c r="E58" t="s" s="27">
        <v>296</v>
      </c>
      <c r="F58" t="s" s="28">
        <v>313</v>
      </c>
      <c r="G58" t="s" s="27">
        <v>361</v>
      </c>
      <c r="H58" t="s" s="27">
        <v>411</v>
      </c>
      <c r="I58" s="30"/>
      <c r="J58" s="27"/>
      <c r="K58" t="s" s="27">
        <v>441</v>
      </c>
      <c r="L58" t="s" s="27">
        <v>379</v>
      </c>
    </row>
    <row r="59" ht="29.25" customHeight="1">
      <c r="B59" t="s" s="27">
        <v>164</v>
      </c>
      <c r="C59" t="s" s="27">
        <v>188</v>
      </c>
      <c r="D59" t="s" s="27">
        <v>237</v>
      </c>
      <c r="E59" t="s" s="27">
        <v>297</v>
      </c>
      <c r="F59" t="s" s="28">
        <v>310</v>
      </c>
      <c r="G59" t="s" s="27">
        <v>362</v>
      </c>
      <c r="H59" t="s" s="27">
        <v>379</v>
      </c>
      <c r="I59" s="30"/>
      <c r="J59" s="27"/>
      <c r="K59" t="s" s="27">
        <v>439</v>
      </c>
      <c r="L59" t="s" s="27">
        <v>489</v>
      </c>
    </row>
    <row r="60" ht="16" customHeight="1">
      <c r="B60" t="s" s="26">
        <v>165</v>
      </c>
      <c r="C60" s="26"/>
      <c r="D60" s="26"/>
      <c r="E60" s="26"/>
      <c r="F60" s="29"/>
      <c r="G60" s="26"/>
      <c r="H60" s="26"/>
      <c r="I60" s="31"/>
      <c r="J60" s="26"/>
      <c r="K60" s="26"/>
      <c r="L60" s="26"/>
    </row>
    <row r="61" ht="51.75" customHeight="1">
      <c r="B61" t="s" s="27">
        <v>166</v>
      </c>
      <c r="C61" t="s" s="27">
        <v>189</v>
      </c>
      <c r="D61" t="s" s="27">
        <v>238</v>
      </c>
      <c r="E61" t="s" s="27">
        <v>298</v>
      </c>
      <c r="F61" t="s" s="28">
        <v>314</v>
      </c>
      <c r="G61" t="s" s="27">
        <v>363</v>
      </c>
      <c r="H61" t="s" s="27">
        <v>412</v>
      </c>
      <c r="I61" s="30"/>
      <c r="J61" t="str" s="35">
        <f>"Not quantified: "&amp;TEXT(Exposure!C13,"0.0")&amp;" of "&amp;TEXT(Exposure!C12,"0.0")&amp;" acres ("&amp;TEXT(Exposure!C71,"0.0%")&amp;") of the site"</f>
        <v>Not quantified: 0.6 of 19.6 acres (3.1%) of the site</v>
      </c>
      <c r="K61" t="s" s="27">
        <v>442</v>
      </c>
      <c r="L61" t="s" s="27">
        <v>490</v>
      </c>
    </row>
    <row r="62" ht="40.5" customHeight="1">
      <c r="B62" t="s" s="27">
        <v>167</v>
      </c>
      <c r="C62" t="s" s="27">
        <v>189</v>
      </c>
      <c r="D62" t="s" s="27">
        <v>239</v>
      </c>
      <c r="E62" t="s" s="27">
        <v>299</v>
      </c>
      <c r="F62" t="s" s="28">
        <v>314</v>
      </c>
      <c r="G62" t="s" s="27">
        <v>364</v>
      </c>
      <c r="H62" t="s" s="27">
        <v>413</v>
      </c>
      <c r="I62" s="30"/>
      <c r="J62" t="s" s="27">
        <v>435</v>
      </c>
      <c r="K62" t="s" s="27">
        <v>442</v>
      </c>
      <c r="L62" t="s" s="27">
        <v>491</v>
      </c>
    </row>
    <row r="63" ht="40.5" customHeight="1">
      <c r="B63" t="s" s="27">
        <v>168</v>
      </c>
      <c r="C63" t="s" s="27">
        <v>189</v>
      </c>
      <c r="D63" t="s" s="27">
        <v>240</v>
      </c>
      <c r="E63" t="s" s="27">
        <v>300</v>
      </c>
      <c r="F63" t="s" s="28">
        <v>313</v>
      </c>
      <c r="G63" t="s" s="27">
        <v>365</v>
      </c>
      <c r="H63" t="s" s="27">
        <v>414</v>
      </c>
      <c r="I63" s="30"/>
      <c r="J63" s="27"/>
      <c r="K63" t="s" s="27">
        <v>440</v>
      </c>
      <c r="L63" t="s" s="27">
        <v>492</v>
      </c>
    </row>
    <row r="64" ht="21" customHeight="1">
      <c r="B64" t="s" s="27">
        <v>169</v>
      </c>
      <c r="C64" t="s" s="27">
        <v>189</v>
      </c>
      <c r="D64" t="s" s="27">
        <v>241</v>
      </c>
      <c r="E64" t="s" s="27">
        <v>301</v>
      </c>
      <c r="F64" t="s" s="28">
        <v>310</v>
      </c>
      <c r="G64" t="s" s="27">
        <v>362</v>
      </c>
      <c r="H64" t="s" s="27">
        <v>415</v>
      </c>
      <c r="I64" s="30"/>
      <c r="J64" s="27"/>
      <c r="K64" t="s" s="27">
        <v>439</v>
      </c>
      <c r="L64" t="s" s="27">
        <v>493</v>
      </c>
    </row>
    <row r="65" ht="40.5" customHeight="1">
      <c r="B65" t="s" s="27">
        <v>170</v>
      </c>
      <c r="C65" t="s" s="27">
        <v>189</v>
      </c>
      <c r="D65" t="s" s="27">
        <v>242</v>
      </c>
      <c r="E65" t="s" s="27">
        <v>302</v>
      </c>
      <c r="F65" t="s" s="28">
        <v>310</v>
      </c>
      <c r="G65" t="s" s="27">
        <v>366</v>
      </c>
      <c r="H65" t="s" s="27">
        <v>379</v>
      </c>
      <c r="I65" s="30"/>
      <c r="J65" s="27"/>
      <c r="K65" t="s" s="27">
        <v>439</v>
      </c>
      <c r="L65" t="s" s="27">
        <v>494</v>
      </c>
    </row>
    <row r="66" ht="16" customHeight="1">
      <c r="B66" t="s" s="26">
        <v>171</v>
      </c>
      <c r="C66" s="26"/>
      <c r="D66" s="26"/>
      <c r="E66" s="26"/>
      <c r="F66" s="29"/>
      <c r="G66" s="26"/>
      <c r="H66" s="26"/>
      <c r="I66" s="31"/>
      <c r="J66" s="26"/>
      <c r="K66" s="26"/>
      <c r="L66" s="26"/>
    </row>
    <row r="67" ht="40.5" customHeight="1">
      <c r="B67" t="s" s="27">
        <v>172</v>
      </c>
      <c r="C67" t="s" s="27">
        <v>190</v>
      </c>
      <c r="D67" t="s" s="27">
        <v>243</v>
      </c>
      <c r="E67" t="s" s="27">
        <v>303</v>
      </c>
      <c r="F67" t="s" s="28">
        <v>310</v>
      </c>
      <c r="G67" t="s" s="27">
        <v>367</v>
      </c>
      <c r="H67" t="s" s="27">
        <v>379</v>
      </c>
      <c r="I67" s="30"/>
      <c r="J67" s="27"/>
      <c r="K67" t="s" s="27">
        <v>439</v>
      </c>
      <c r="L67" t="s" s="27">
        <v>495</v>
      </c>
    </row>
    <row r="68" ht="40.5" customHeight="1">
      <c r="B68" t="s" s="27">
        <v>173</v>
      </c>
      <c r="C68" t="s" s="27">
        <v>190</v>
      </c>
      <c r="D68" t="s" s="27">
        <v>244</v>
      </c>
      <c r="E68" t="s" s="27">
        <v>304</v>
      </c>
      <c r="F68" t="s" s="28">
        <v>310</v>
      </c>
      <c r="G68" t="s" s="27">
        <v>368</v>
      </c>
      <c r="H68" t="s" s="27">
        <v>379</v>
      </c>
      <c r="I68" s="30"/>
      <c r="J68" s="27"/>
      <c r="K68" t="s" s="27">
        <v>440</v>
      </c>
      <c r="L68" t="s" s="27">
        <v>496</v>
      </c>
    </row>
    <row r="69" ht="45" customHeight="1">
      <c r="B69" t="s" s="27">
        <v>174</v>
      </c>
      <c r="C69" t="s" s="27">
        <v>190</v>
      </c>
      <c r="D69" t="s" s="27">
        <v>245</v>
      </c>
      <c r="E69" t="s" s="27">
        <v>305</v>
      </c>
      <c r="F69" t="s" s="28">
        <v>310</v>
      </c>
      <c r="G69" t="s" s="27">
        <v>369</v>
      </c>
      <c r="H69" t="s" s="27">
        <v>379</v>
      </c>
      <c r="I69" s="30"/>
      <c r="J69" s="27"/>
      <c r="K69" t="s" s="27">
        <v>440</v>
      </c>
      <c r="L69" t="s" s="27">
        <v>551</v>
      </c>
    </row>
    <row r="70" ht="40.5" customHeight="1">
      <c r="B70" t="s" s="27">
        <v>175</v>
      </c>
      <c r="C70" t="s" s="27">
        <v>190</v>
      </c>
      <c r="D70" t="s" s="27">
        <v>246</v>
      </c>
      <c r="E70" t="s" s="27">
        <v>306</v>
      </c>
      <c r="F70" t="s" s="28">
        <v>310</v>
      </c>
      <c r="G70" t="s" s="27">
        <v>504</v>
      </c>
      <c r="H70" t="s" s="27">
        <v>379</v>
      </c>
      <c r="I70" s="30"/>
      <c r="J70" s="27"/>
      <c r="K70" t="s" s="27">
        <v>440</v>
      </c>
      <c r="L70" t="s" s="27">
        <v>498</v>
      </c>
    </row>
    <row r="71" ht="57" customHeight="1">
      <c r="B71" t="s" s="27">
        <v>176</v>
      </c>
      <c r="C71" t="s" s="27">
        <v>190</v>
      </c>
      <c r="D71" t="s" s="27">
        <v>247</v>
      </c>
      <c r="E71" t="s" s="27">
        <v>307</v>
      </c>
      <c r="F71" t="s" s="28">
        <v>310</v>
      </c>
      <c r="G71" t="s" s="27">
        <v>371</v>
      </c>
      <c r="H71" t="s" s="27">
        <v>416</v>
      </c>
      <c r="I71" s="30"/>
      <c r="J71" s="27"/>
      <c r="K71" t="s" s="27">
        <v>440</v>
      </c>
      <c r="L71" t="s" s="27">
        <v>557</v>
      </c>
    </row>
    <row r="72" ht="44.25" customHeight="1">
      <c r="B72" t="s" s="27">
        <v>177</v>
      </c>
      <c r="C72" t="s" s="27">
        <v>190</v>
      </c>
      <c r="D72" t="s" s="27">
        <v>248</v>
      </c>
      <c r="E72" t="s" s="27">
        <v>308</v>
      </c>
      <c r="F72" t="s" s="28">
        <v>314</v>
      </c>
      <c r="G72" t="s" s="27">
        <v>372</v>
      </c>
      <c r="H72" t="s" s="27">
        <v>379</v>
      </c>
      <c r="I72" s="32"/>
      <c r="J72" t="str" s="47">
        <f>"Routine closing item, not a diligence finding: "&amp;TEXT(Exposure!C99,"$#,##0.00")&amp;" of deposits transfer to buyer"</f>
        <v>Routine closing item, not a diligence finding: $226,820.83 of deposits transfer to buyer</v>
      </c>
      <c r="K72" t="s" s="27">
        <v>440</v>
      </c>
      <c r="L72" t="s" s="27">
        <v>500</v>
      </c>
    </row>
    <row r="73" ht="57" customHeight="1">
      <c r="B73" t="s" s="27">
        <v>178</v>
      </c>
      <c r="C73" t="s" s="27">
        <v>190</v>
      </c>
      <c r="D73" t="s" s="27">
        <v>249</v>
      </c>
      <c r="E73" t="s" s="27">
        <v>309</v>
      </c>
      <c r="F73" t="s" s="28">
        <v>310</v>
      </c>
      <c r="G73" t="s" s="27">
        <v>505</v>
      </c>
      <c r="H73" t="s" s="27">
        <v>379</v>
      </c>
      <c r="I73" s="32"/>
      <c r="J73" t="str" s="47">
        <f>"Routine closing item, not a diligence finding: estimated "&amp;TEXT(Exposure!C100,"$#,##0")&amp;" credit to buyer before the tenant recovery true-up"</f>
        <v>Routine closing item, not a diligence finding: estimated $609,238 credit to buyer before the tenant recovery true-up</v>
      </c>
      <c r="K73" t="s" s="27">
        <v>440</v>
      </c>
      <c r="L73" t="s" s="27">
        <v>501</v>
      </c>
    </row>
    <row r="74" ht="40.5" customHeight="1">
      <c r="B74" t="s" s="27">
        <v>179</v>
      </c>
      <c r="C74" t="s" s="27">
        <v>190</v>
      </c>
      <c r="D74" t="s" s="27">
        <v>250</v>
      </c>
      <c r="E74" t="s" s="27">
        <v>310</v>
      </c>
      <c r="F74" t="s" s="28">
        <v>310</v>
      </c>
      <c r="G74" t="s" s="27">
        <v>374</v>
      </c>
      <c r="H74" t="s" s="27">
        <v>379</v>
      </c>
      <c r="I74" s="30"/>
      <c r="J74" s="27"/>
      <c r="K74" t="s" s="27">
        <v>440</v>
      </c>
      <c r="L74" t="s" s="27">
        <v>502</v>
      </c>
    </row>
    <row r="75" ht="29.25" customHeight="1">
      <c r="B75" t="s" s="27">
        <v>180</v>
      </c>
      <c r="C75" t="s" s="27">
        <v>190</v>
      </c>
      <c r="D75" t="s" s="27">
        <v>251</v>
      </c>
      <c r="E75" t="s" s="27">
        <v>311</v>
      </c>
      <c r="F75" t="s" s="28">
        <v>310</v>
      </c>
      <c r="G75" t="s" s="27">
        <v>375</v>
      </c>
      <c r="H75" t="s" s="27">
        <v>379</v>
      </c>
      <c r="I75" s="30"/>
      <c r="J75" s="27"/>
      <c r="K75" t="s" s="27">
        <v>440</v>
      </c>
      <c r="L75" t="s" s="27">
        <v>503</v>
      </c>
    </row>
  </sheetData>
  <autoFilter ref="B5:L75"/>
  <dataValidations count="122">
    <dataValidation type="list" allowBlank="1" showDropDown="0" showErrorMessage="1" sqref="F7:F7">
      <formula1>"Clear,Issue,Missing"</formula1>
    </dataValidation>
    <dataValidation type="list" allowBlank="1" showDropDown="0" showErrorMessage="1" sqref="K7:K7">
      <formula1>"Price adjustment,Closing condition,Request from seller,Order a report,None required"</formula1>
    </dataValidation>
    <dataValidation type="list" allowBlank="1" showDropDown="0" showErrorMessage="1" sqref="F8:F8">
      <formula1>"Clear,Issue,Missing"</formula1>
    </dataValidation>
    <dataValidation type="list" allowBlank="1" showDropDown="0" showErrorMessage="1" sqref="K8:K8">
      <formula1>"Price adjustment,Closing condition,Request from seller,Order a report,None required"</formula1>
    </dataValidation>
    <dataValidation type="list" allowBlank="1" showDropDown="0" showErrorMessage="1" sqref="F9:F9">
      <formula1>"Clear,Issue,Missing"</formula1>
    </dataValidation>
    <dataValidation type="list" allowBlank="1" showDropDown="0" showErrorMessage="1" sqref="K9:K9">
      <formula1>"Price adjustment,Closing condition,Request from seller,Order a report,None required"</formula1>
    </dataValidation>
    <dataValidation type="list" allowBlank="1" showDropDown="0" showErrorMessage="1" sqref="F10:F10">
      <formula1>"Clear,Issue,Missing"</formula1>
    </dataValidation>
    <dataValidation type="list" allowBlank="1" showDropDown="0" showErrorMessage="1" sqref="K10:K10">
      <formula1>"Price adjustment,Closing condition,Request from seller,Order a report,None required"</formula1>
    </dataValidation>
    <dataValidation type="list" allowBlank="1" showDropDown="0" showErrorMessage="1" sqref="F11:F11">
      <formula1>"Clear,Issue,Missing"</formula1>
    </dataValidation>
    <dataValidation type="list" allowBlank="1" showDropDown="0" showErrorMessage="1" sqref="K11:K11">
      <formula1>"Price adjustment,Closing condition,Request from seller,Order a report,None required"</formula1>
    </dataValidation>
    <dataValidation type="list" allowBlank="1" showDropDown="0" showErrorMessage="1" sqref="F12:F12">
      <formula1>"Clear,Issue,Missing"</formula1>
    </dataValidation>
    <dataValidation type="list" allowBlank="1" showDropDown="0" showErrorMessage="1" sqref="K12:K12">
      <formula1>"Price adjustment,Closing condition,Request from seller,Order a report,None required"</formula1>
    </dataValidation>
    <dataValidation type="list" allowBlank="1" showDropDown="0" showErrorMessage="1" sqref="F13:F13">
      <formula1>"Clear,Issue,Missing"</formula1>
    </dataValidation>
    <dataValidation type="list" allowBlank="1" showDropDown="0" showErrorMessage="1" sqref="K13:K13">
      <formula1>"Price adjustment,Closing condition,Request from seller,Order a report,None required"</formula1>
    </dataValidation>
    <dataValidation type="list" allowBlank="1" showDropDown="0" showErrorMessage="1" sqref="F14:F14">
      <formula1>"Clear,Issue,Missing"</formula1>
    </dataValidation>
    <dataValidation type="list" allowBlank="1" showDropDown="0" showErrorMessage="1" sqref="K14:K14">
      <formula1>"Price adjustment,Closing condition,Request from seller,Order a report,None required"</formula1>
    </dataValidation>
    <dataValidation type="list" allowBlank="1" showDropDown="0" showErrorMessage="1" sqref="F15:F15">
      <formula1>"Clear,Issue,Missing"</formula1>
    </dataValidation>
    <dataValidation type="list" allowBlank="1" showDropDown="0" showErrorMessage="1" sqref="K15:K15">
      <formula1>"Price adjustment,Closing condition,Request from seller,Order a report,None required"</formula1>
    </dataValidation>
    <dataValidation type="list" allowBlank="1" showDropDown="0" showErrorMessage="1" sqref="F17:F17">
      <formula1>"Clear,Issue,Missing"</formula1>
    </dataValidation>
    <dataValidation type="list" allowBlank="1" showDropDown="0" showErrorMessage="1" sqref="K17:K17">
      <formula1>"Price adjustment,Closing condition,Request from seller,Order a report,None required"</formula1>
    </dataValidation>
    <dataValidation type="list" allowBlank="1" showDropDown="0" showErrorMessage="1" sqref="F18:F18">
      <formula1>"Clear,Issue,Missing"</formula1>
    </dataValidation>
    <dataValidation type="list" allowBlank="1" showDropDown="0" showErrorMessage="1" sqref="K18:K18">
      <formula1>"Price adjustment,Closing condition,Request from seller,Order a report,None required"</formula1>
    </dataValidation>
    <dataValidation type="list" allowBlank="1" showDropDown="0" showErrorMessage="1" sqref="F19:F19">
      <formula1>"Clear,Issue,Missing"</formula1>
    </dataValidation>
    <dataValidation type="list" allowBlank="1" showDropDown="0" showErrorMessage="1" sqref="K19:K19">
      <formula1>"Price adjustment,Closing condition,Request from seller,Order a report,None required"</formula1>
    </dataValidation>
    <dataValidation type="list" allowBlank="1" showDropDown="0" showErrorMessage="1" sqref="F20:F20">
      <formula1>"Clear,Issue,Missing"</formula1>
    </dataValidation>
    <dataValidation type="list" allowBlank="1" showDropDown="0" showErrorMessage="1" sqref="K20:K20">
      <formula1>"Price adjustment,Closing condition,Request from seller,Order a report,None required"</formula1>
    </dataValidation>
    <dataValidation type="list" allowBlank="1" showDropDown="0" showErrorMessage="1" sqref="F21:F21">
      <formula1>"Clear,Issue,Missing"</formula1>
    </dataValidation>
    <dataValidation type="list" allowBlank="1" showDropDown="0" showErrorMessage="1" sqref="K21:K21">
      <formula1>"Price adjustment,Closing condition,Request from seller,Order a report,None required"</formula1>
    </dataValidation>
    <dataValidation type="list" allowBlank="1" showDropDown="0" showErrorMessage="1" sqref="F22:F22">
      <formula1>"Clear,Issue,Missing"</formula1>
    </dataValidation>
    <dataValidation type="list" allowBlank="1" showDropDown="0" showErrorMessage="1" sqref="K22:K22">
      <formula1>"Price adjustment,Closing condition,Request from seller,Order a report,None required"</formula1>
    </dataValidation>
    <dataValidation type="list" allowBlank="1" showDropDown="0" showErrorMessage="1" sqref="F24:F24">
      <formula1>"Clear,Issue,Missing"</formula1>
    </dataValidation>
    <dataValidation type="list" allowBlank="1" showDropDown="0" showErrorMessage="1" sqref="K24:K24">
      <formula1>"Price adjustment,Closing condition,Request from seller,Order a report,None required"</formula1>
    </dataValidation>
    <dataValidation type="list" allowBlank="1" showDropDown="0" showErrorMessage="1" sqref="F25:F25">
      <formula1>"Clear,Issue,Missing"</formula1>
    </dataValidation>
    <dataValidation type="list" allowBlank="1" showDropDown="0" showErrorMessage="1" sqref="K25:K25">
      <formula1>"Price adjustment,Closing condition,Request from seller,Order a report,None required"</formula1>
    </dataValidation>
    <dataValidation type="list" allowBlank="1" showDropDown="0" showErrorMessage="1" sqref="F26:F26">
      <formula1>"Clear,Issue,Missing"</formula1>
    </dataValidation>
    <dataValidation type="list" allowBlank="1" showDropDown="0" showErrorMessage="1" sqref="K26:K26">
      <formula1>"Price adjustment,Closing condition,Request from seller,Order a report,None required"</formula1>
    </dataValidation>
    <dataValidation type="list" allowBlank="1" showDropDown="0" showErrorMessage="1" sqref="F28:F28">
      <formula1>"Clear,Issue,Missing"</formula1>
    </dataValidation>
    <dataValidation type="list" allowBlank="1" showDropDown="0" showErrorMessage="1" sqref="K28:K28">
      <formula1>"Price adjustment,Closing condition,Request from seller,Order a report,None required"</formula1>
    </dataValidation>
    <dataValidation type="list" allowBlank="1" showDropDown="0" showErrorMessage="1" sqref="F29:F29">
      <formula1>"Clear,Issue,Missing"</formula1>
    </dataValidation>
    <dataValidation type="list" allowBlank="1" showDropDown="0" showErrorMessage="1" sqref="K29:K29">
      <formula1>"Price adjustment,Closing condition,Request from seller,Order a report,None required"</formula1>
    </dataValidation>
    <dataValidation type="list" allowBlank="1" showDropDown="0" showErrorMessage="1" sqref="F30:F30">
      <formula1>"Clear,Issue,Missing"</formula1>
    </dataValidation>
    <dataValidation type="list" allowBlank="1" showDropDown="0" showErrorMessage="1" sqref="K30:K30">
      <formula1>"Price adjustment,Closing condition,Request from seller,Order a report,None required"</formula1>
    </dataValidation>
    <dataValidation type="list" allowBlank="1" showDropDown="0" showErrorMessage="1" sqref="F32:F32">
      <formula1>"Clear,Issue,Missing"</formula1>
    </dataValidation>
    <dataValidation type="list" allowBlank="1" showDropDown="0" showErrorMessage="1" sqref="K32:K32">
      <formula1>"Price adjustment,Closing condition,Request from seller,Order a report,None required"</formula1>
    </dataValidation>
    <dataValidation type="list" allowBlank="1" showDropDown="0" showErrorMessage="1" sqref="F33:F33">
      <formula1>"Clear,Issue,Missing"</formula1>
    </dataValidation>
    <dataValidation type="list" allowBlank="1" showDropDown="0" showErrorMessage="1" sqref="K33:K33">
      <formula1>"Price adjustment,Closing condition,Request from seller,Order a report,None required"</formula1>
    </dataValidation>
    <dataValidation type="list" allowBlank="1" showDropDown="0" showErrorMessage="1" sqref="F34:F34">
      <formula1>"Clear,Issue,Missing"</formula1>
    </dataValidation>
    <dataValidation type="list" allowBlank="1" showDropDown="0" showErrorMessage="1" sqref="K34:K34">
      <formula1>"Price adjustment,Closing condition,Request from seller,Order a report,None required"</formula1>
    </dataValidation>
    <dataValidation type="list" allowBlank="1" showDropDown="0" showErrorMessage="1" sqref="F35:F35">
      <formula1>"Clear,Issue,Missing"</formula1>
    </dataValidation>
    <dataValidation type="list" allowBlank="1" showDropDown="0" showErrorMessage="1" sqref="K35:K35">
      <formula1>"Price adjustment,Closing condition,Request from seller,Order a report,None required"</formula1>
    </dataValidation>
    <dataValidation type="list" allowBlank="1" showDropDown="0" showErrorMessage="1" sqref="F36:F36">
      <formula1>"Clear,Issue,Missing"</formula1>
    </dataValidation>
    <dataValidation type="list" allowBlank="1" showDropDown="0" showErrorMessage="1" sqref="K36:K36">
      <formula1>"Price adjustment,Closing condition,Request from seller,Order a report,None required"</formula1>
    </dataValidation>
    <dataValidation type="list" allowBlank="1" showDropDown="0" showErrorMessage="1" sqref="F38:F38">
      <formula1>"Clear,Issue,Missing"</formula1>
    </dataValidation>
    <dataValidation type="list" allowBlank="1" showDropDown="0" showErrorMessage="1" sqref="K38:K38">
      <formula1>"Price adjustment,Closing condition,Request from seller,Order a report,None required"</formula1>
    </dataValidation>
    <dataValidation type="list" allowBlank="1" showDropDown="0" showErrorMessage="1" sqref="F39:F39">
      <formula1>"Clear,Issue,Missing"</formula1>
    </dataValidation>
    <dataValidation type="list" allowBlank="1" showDropDown="0" showErrorMessage="1" sqref="K39:K39">
      <formula1>"Price adjustment,Closing condition,Request from seller,Order a report,None required"</formula1>
    </dataValidation>
    <dataValidation type="list" allowBlank="1" showDropDown="0" showErrorMessage="1" sqref="F40:F40">
      <formula1>"Clear,Issue,Missing"</formula1>
    </dataValidation>
    <dataValidation type="list" allowBlank="1" showDropDown="0" showErrorMessage="1" sqref="K40:K40">
      <formula1>"Price adjustment,Closing condition,Request from seller,Order a report,None required"</formula1>
    </dataValidation>
    <dataValidation type="list" allowBlank="1" showDropDown="0" showErrorMessage="1" sqref="F41:F41">
      <formula1>"Clear,Issue,Missing"</formula1>
    </dataValidation>
    <dataValidation type="list" allowBlank="1" showDropDown="0" showErrorMessage="1" sqref="K41:K41">
      <formula1>"Price adjustment,Closing condition,Request from seller,Order a report,None required"</formula1>
    </dataValidation>
    <dataValidation type="list" allowBlank="1" showDropDown="0" showErrorMessage="1" sqref="F42:F42">
      <formula1>"Clear,Issue,Missing"</formula1>
    </dataValidation>
    <dataValidation type="list" allowBlank="1" showDropDown="0" showErrorMessage="1" sqref="K42:K42">
      <formula1>"Price adjustment,Closing condition,Request from seller,Order a report,None required"</formula1>
    </dataValidation>
    <dataValidation type="list" allowBlank="1" showDropDown="0" showErrorMessage="1" sqref="F43:F43">
      <formula1>"Clear,Issue,Missing"</formula1>
    </dataValidation>
    <dataValidation type="list" allowBlank="1" showDropDown="0" showErrorMessage="1" sqref="K43:K43">
      <formula1>"Price adjustment,Closing condition,Request from seller,Order a report,None required"</formula1>
    </dataValidation>
    <dataValidation type="list" allowBlank="1" showDropDown="0" showErrorMessage="1" sqref="F44:F44">
      <formula1>"Clear,Issue,Missing"</formula1>
    </dataValidation>
    <dataValidation type="list" allowBlank="1" showDropDown="0" showErrorMessage="1" sqref="K44:K44">
      <formula1>"Price adjustment,Closing condition,Request from seller,Order a report,None required"</formula1>
    </dataValidation>
    <dataValidation type="list" allowBlank="1" showDropDown="0" showErrorMessage="1" sqref="F45:F45">
      <formula1>"Clear,Issue,Missing"</formula1>
    </dataValidation>
    <dataValidation type="list" allowBlank="1" showDropDown="0" showErrorMessage="1" sqref="K45:K45">
      <formula1>"Price adjustment,Closing condition,Request from seller,Order a report,None required"</formula1>
    </dataValidation>
    <dataValidation type="list" allowBlank="1" showDropDown="0" showErrorMessage="1" sqref="F46:F46">
      <formula1>"Clear,Issue,Missing"</formula1>
    </dataValidation>
    <dataValidation type="list" allowBlank="1" showDropDown="0" showErrorMessage="1" sqref="K46:K46">
      <formula1>"Price adjustment,Closing condition,Request from seller,Order a report,None required"</formula1>
    </dataValidation>
    <dataValidation type="list" allowBlank="1" showDropDown="0" showErrorMessage="1" sqref="F47:F47">
      <formula1>"Clear,Issue,Missing"</formula1>
    </dataValidation>
    <dataValidation type="list" allowBlank="1" showDropDown="0" showErrorMessage="1" sqref="K47:K47">
      <formula1>"Price adjustment,Closing condition,Request from seller,Order a report,None required"</formula1>
    </dataValidation>
    <dataValidation type="list" allowBlank="1" showDropDown="0" showErrorMessage="1" sqref="F48:F48">
      <formula1>"Clear,Issue,Missing"</formula1>
    </dataValidation>
    <dataValidation type="list" allowBlank="1" showDropDown="0" showErrorMessage="1" sqref="K48:K48">
      <formula1>"Price adjustment,Closing condition,Request from seller,Order a report,None required"</formula1>
    </dataValidation>
    <dataValidation type="list" allowBlank="1" showDropDown="0" showErrorMessage="1" sqref="F50:F50">
      <formula1>"Clear,Issue,Missing"</formula1>
    </dataValidation>
    <dataValidation type="list" allowBlank="1" showDropDown="0" showErrorMessage="1" sqref="K50:K50">
      <formula1>"Price adjustment,Closing condition,Request from seller,Order a report,None required"</formula1>
    </dataValidation>
    <dataValidation type="list" allowBlank="1" showDropDown="0" showErrorMessage="1" sqref="F51:F51">
      <formula1>"Clear,Issue,Missing"</formula1>
    </dataValidation>
    <dataValidation type="list" allowBlank="1" showDropDown="0" showErrorMessage="1" sqref="K51:K51">
      <formula1>"Price adjustment,Closing condition,Request from seller,Order a report,None required"</formula1>
    </dataValidation>
    <dataValidation type="list" allowBlank="1" showDropDown="0" showErrorMessage="1" sqref="F52:F52">
      <formula1>"Clear,Issue,Missing"</formula1>
    </dataValidation>
    <dataValidation type="list" allowBlank="1" showDropDown="0" showErrorMessage="1" sqref="K52:K52">
      <formula1>"Price adjustment,Closing condition,Request from seller,Order a report,None required"</formula1>
    </dataValidation>
    <dataValidation type="list" allowBlank="1" showDropDown="0" showErrorMessage="1" sqref="F53:F53">
      <formula1>"Clear,Issue,Missing"</formula1>
    </dataValidation>
    <dataValidation type="list" allowBlank="1" showDropDown="0" showErrorMessage="1" sqref="K53:K53">
      <formula1>"Price adjustment,Closing condition,Request from seller,Order a report,None required"</formula1>
    </dataValidation>
    <dataValidation type="list" allowBlank="1" showDropDown="0" showErrorMessage="1" sqref="F54:F54">
      <formula1>"Clear,Issue,Missing"</formula1>
    </dataValidation>
    <dataValidation type="list" allowBlank="1" showDropDown="0" showErrorMessage="1" sqref="K54:K54">
      <formula1>"Price adjustment,Closing condition,Request from seller,Order a report,None required"</formula1>
    </dataValidation>
    <dataValidation type="list" allowBlank="1" showDropDown="0" showErrorMessage="1" sqref="F55:F55">
      <formula1>"Clear,Issue,Missing"</formula1>
    </dataValidation>
    <dataValidation type="list" allowBlank="1" showDropDown="0" showErrorMessage="1" sqref="K55:K55">
      <formula1>"Price adjustment,Closing condition,Request from seller,Order a report,None required"</formula1>
    </dataValidation>
    <dataValidation type="list" allowBlank="1" showDropDown="0" showErrorMessage="1" sqref="F56:F56">
      <formula1>"Clear,Issue,Missing"</formula1>
    </dataValidation>
    <dataValidation type="list" allowBlank="1" showDropDown="0" showErrorMessage="1" sqref="K56:K56">
      <formula1>"Price adjustment,Closing condition,Request from seller,Order a report,None required"</formula1>
    </dataValidation>
    <dataValidation type="list" allowBlank="1" showDropDown="0" showErrorMessage="1" sqref="F57:F57">
      <formula1>"Clear,Issue,Missing"</formula1>
    </dataValidation>
    <dataValidation type="list" allowBlank="1" showDropDown="0" showErrorMessage="1" sqref="K57:K57">
      <formula1>"Price adjustment,Closing condition,Request from seller,Order a report,None required"</formula1>
    </dataValidation>
    <dataValidation type="list" allowBlank="1" showDropDown="0" showErrorMessage="1" sqref="F58:F58">
      <formula1>"Clear,Issue,Missing"</formula1>
    </dataValidation>
    <dataValidation type="list" allowBlank="1" showDropDown="0" showErrorMessage="1" sqref="K58:K58">
      <formula1>"Price adjustment,Closing condition,Request from seller,Order a report,None required"</formula1>
    </dataValidation>
    <dataValidation type="list" allowBlank="1" showDropDown="0" showErrorMessage="1" sqref="F59:F59">
      <formula1>"Clear,Issue,Missing"</formula1>
    </dataValidation>
    <dataValidation type="list" allowBlank="1" showDropDown="0" showErrorMessage="1" sqref="K59:K59">
      <formula1>"Price adjustment,Closing condition,Request from seller,Order a report,None required"</formula1>
    </dataValidation>
    <dataValidation type="list" allowBlank="1" showDropDown="0" showErrorMessage="1" sqref="F61:F61">
      <formula1>"Clear,Issue,Missing"</formula1>
    </dataValidation>
    <dataValidation type="list" allowBlank="1" showDropDown="0" showErrorMessage="1" sqref="K61:K61">
      <formula1>"Price adjustment,Closing condition,Request from seller,Order a report,None required"</formula1>
    </dataValidation>
    <dataValidation type="list" allowBlank="1" showDropDown="0" showErrorMessage="1" sqref="F62:F62">
      <formula1>"Clear,Issue,Missing"</formula1>
    </dataValidation>
    <dataValidation type="list" allowBlank="1" showDropDown="0" showErrorMessage="1" sqref="K62:K62">
      <formula1>"Price adjustment,Closing condition,Request from seller,Order a report,None required"</formula1>
    </dataValidation>
    <dataValidation type="list" allowBlank="1" showDropDown="0" showErrorMessage="1" sqref="F63:F63">
      <formula1>"Clear,Issue,Missing"</formula1>
    </dataValidation>
    <dataValidation type="list" allowBlank="1" showDropDown="0" showErrorMessage="1" sqref="K63:K63">
      <formula1>"Price adjustment,Closing condition,Request from seller,Order a report,None required"</formula1>
    </dataValidation>
    <dataValidation type="list" allowBlank="1" showDropDown="0" showErrorMessage="1" sqref="F64:F64">
      <formula1>"Clear,Issue,Missing"</formula1>
    </dataValidation>
    <dataValidation type="list" allowBlank="1" showDropDown="0" showErrorMessage="1" sqref="K64:K64">
      <formula1>"Price adjustment,Closing condition,Request from seller,Order a report,None required"</formula1>
    </dataValidation>
    <dataValidation type="list" allowBlank="1" showDropDown="0" showErrorMessage="1" sqref="F65:F65">
      <formula1>"Clear,Issue,Missing"</formula1>
    </dataValidation>
    <dataValidation type="list" allowBlank="1" showDropDown="0" showErrorMessage="1" sqref="K65:K65">
      <formula1>"Price adjustment,Closing condition,Request from seller,Order a report,None required"</formula1>
    </dataValidation>
    <dataValidation type="list" allowBlank="1" showDropDown="0" showErrorMessage="1" sqref="F67:F67">
      <formula1>"Clear,Issue,Missing"</formula1>
    </dataValidation>
    <dataValidation type="list" allowBlank="1" showDropDown="0" showErrorMessage="1" sqref="K67:K67">
      <formula1>"Price adjustment,Closing condition,Request from seller,Order a report,None required"</formula1>
    </dataValidation>
    <dataValidation type="list" allowBlank="1" showDropDown="0" showErrorMessage="1" sqref="F68:F68">
      <formula1>"Clear,Issue,Missing"</formula1>
    </dataValidation>
    <dataValidation type="list" allowBlank="1" showDropDown="0" showErrorMessage="1" sqref="K68:K68">
      <formula1>"Price adjustment,Closing condition,Request from seller,Order a report,None required"</formula1>
    </dataValidation>
    <dataValidation type="list" allowBlank="1" showDropDown="0" showErrorMessage="1" sqref="F69:F69">
      <formula1>"Clear,Issue,Missing"</formula1>
    </dataValidation>
    <dataValidation type="list" allowBlank="1" showDropDown="0" showErrorMessage="1" sqref="K69:K69">
      <formula1>"Price adjustment,Closing condition,Request from seller,Order a report,None required"</formula1>
    </dataValidation>
    <dataValidation type="list" allowBlank="1" showDropDown="0" showErrorMessage="1" sqref="F70:F70">
      <formula1>"Clear,Issue,Missing"</formula1>
    </dataValidation>
    <dataValidation type="list" allowBlank="1" showDropDown="0" showErrorMessage="1" sqref="K70:K70">
      <formula1>"Price adjustment,Closing condition,Request from seller,Order a report,None required"</formula1>
    </dataValidation>
    <dataValidation type="list" allowBlank="1" showDropDown="0" showErrorMessage="1" sqref="F71:F71">
      <formula1>"Clear,Issue,Missing"</formula1>
    </dataValidation>
    <dataValidation type="list" allowBlank="1" showDropDown="0" showErrorMessage="1" sqref="K71:K71">
      <formula1>"Price adjustment,Closing condition,Request from seller,Order a report,None required"</formula1>
    </dataValidation>
    <dataValidation type="list" allowBlank="1" showDropDown="0" showErrorMessage="1" sqref="F72:F72">
      <formula1>"Clear,Issue,Missing"</formula1>
    </dataValidation>
    <dataValidation type="list" allowBlank="1" showDropDown="0" showErrorMessage="1" sqref="K72:K72">
      <formula1>"Price adjustment,Closing condition,Request from seller,Order a report,None required"</formula1>
    </dataValidation>
    <dataValidation type="list" allowBlank="1" showDropDown="0" showErrorMessage="1" sqref="F73:F73">
      <formula1>"Clear,Issue,Missing"</formula1>
    </dataValidation>
    <dataValidation type="list" allowBlank="1" showDropDown="0" showErrorMessage="1" sqref="K73:K73">
      <formula1>"Price adjustment,Closing condition,Request from seller,Order a report,None required"</formula1>
    </dataValidation>
    <dataValidation type="list" allowBlank="1" showDropDown="0" showErrorMessage="1" sqref="F74:F74">
      <formula1>"Clear,Issue,Missing"</formula1>
    </dataValidation>
    <dataValidation type="list" allowBlank="1" showDropDown="0" showErrorMessage="1" sqref="K74:K74">
      <formula1>"Price adjustment,Closing condition,Request from seller,Order a report,None required"</formula1>
    </dataValidation>
    <dataValidation type="list" allowBlank="1" showDropDown="0" showErrorMessage="1" sqref="F75:F75">
      <formula1>"Clear,Issue,Missing"</formula1>
    </dataValidation>
    <dataValidation type="list" allowBlank="1" showDropDown="0" showErrorMessage="1" sqref="K75:K75">
      <formula1>"Price adjustment,Closing condition,Request from seller,Order a report,None required"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11"/>
  <sheetViews>
    <sheetView showGridLines="0" workbookViewId="0">
      <pane ySplit="5" topLeftCell="A6" activePane="bottomLeft" state="frozen"/>
      <selection pane="bottomLeft" activeCell="A1" sqref="A1"/>
    </sheetView>
  </sheetViews>
  <cols>
    <col min="1" max="1" width="2.21875" customWidth="1"/>
    <col min="2" max="2" width="76.07421875" customWidth="1"/>
    <col min="3" max="3" width="18.07421875" customWidth="1"/>
    <col min="4" max="4" width="68.50390625" customWidth="1"/>
  </cols>
  <sheetData>
    <row r="2">
      <c r="B2" t="s" s="1">
        <v>534</v>
      </c>
    </row>
    <row r="3">
      <c r="B3" t="s" s="2">
        <v>1</v>
      </c>
    </row>
    <row r="5">
      <c r="B5" t="s" s="3">
        <v>2</v>
      </c>
      <c r="C5" t="s" s="4">
        <v>94</v>
      </c>
      <c r="D5" t="s" s="3">
        <v>95</v>
      </c>
    </row>
    <row r="6">
      <c r="B6" t="s" s="6">
        <v>3</v>
      </c>
      <c r="C6" s="9">
        <v>46371</v>
      </c>
      <c r="D6" t="s" s="2">
        <v>96</v>
      </c>
    </row>
    <row r="7">
      <c r="B7" t="s" s="6">
        <v>4</v>
      </c>
      <c r="C7" s="10">
        <v>48000000</v>
      </c>
      <c r="D7" t="s" s="2">
        <v>96</v>
      </c>
    </row>
    <row r="8">
      <c r="B8" t="s" s="6">
        <v>5</v>
      </c>
      <c r="C8" s="10">
        <v>2879326</v>
      </c>
      <c r="D8" t="s" s="2">
        <v>97</v>
      </c>
    </row>
    <row r="9">
      <c r="B9" t="s" s="6">
        <v>6</v>
      </c>
      <c r="C9" s="11">
        <v>0.06</v>
      </c>
      <c r="D9" t="s" s="2">
        <v>97</v>
      </c>
    </row>
    <row r="10">
      <c r="B10" t="s" s="6">
        <v>7</v>
      </c>
      <c r="C10" s="12">
        <v>248400</v>
      </c>
      <c r="D10" t="s" s="2">
        <v>98</v>
      </c>
    </row>
    <row r="11">
      <c r="B11" t="s" s="6">
        <v>8</v>
      </c>
      <c r="C11" s="12">
        <v>19900</v>
      </c>
      <c r="D11" t="s" s="2">
        <v>99</v>
      </c>
    </row>
    <row r="12">
      <c r="B12" t="s" s="6">
        <v>9</v>
      </c>
      <c r="C12" s="13">
        <v>19.6</v>
      </c>
      <c r="D12" t="s" s="2">
        <v>98</v>
      </c>
    </row>
    <row r="13">
      <c r="B13" t="s" s="6">
        <v>10</v>
      </c>
      <c r="C13" s="13">
        <v>0.6</v>
      </c>
      <c r="D13" t="s" s="2">
        <v>98</v>
      </c>
    </row>
    <row r="14">
      <c r="B14" t="s" s="6">
        <v>11</v>
      </c>
      <c r="C14" s="12">
        <v>24</v>
      </c>
      <c r="D14" t="s" s="2">
        <v>98</v>
      </c>
    </row>
    <row r="15">
      <c r="B15" t="s" s="6">
        <v>12</v>
      </c>
      <c r="C15" s="12">
        <v>14</v>
      </c>
      <c r="D15" t="s" s="2">
        <v>98</v>
      </c>
    </row>
    <row r="16">
      <c r="C16" s="14"/>
      <c r="D16" s="2"/>
    </row>
    <row r="17">
      <c r="B17" t="s" s="3">
        <v>13</v>
      </c>
      <c r="C17" s="4"/>
      <c r="D17" s="3"/>
    </row>
    <row r="18">
      <c r="B18" t="s" s="6">
        <v>14</v>
      </c>
      <c r="C18" s="10">
        <v>46200000</v>
      </c>
      <c r="D18" t="s" s="2">
        <v>100</v>
      </c>
    </row>
    <row r="19">
      <c r="B19" t="s" s="6">
        <v>15</v>
      </c>
      <c r="C19" s="10">
        <v>2656500</v>
      </c>
      <c r="D19" t="s" s="2">
        <v>101</v>
      </c>
    </row>
    <row r="20">
      <c r="B20" t="s" s="6">
        <v>16</v>
      </c>
      <c r="C20" s="11">
        <v>0.0575</v>
      </c>
      <c r="D20" t="s" s="2">
        <v>101</v>
      </c>
    </row>
    <row r="21">
      <c r="B21" t="s" s="5">
        <v>17</v>
      </c>
      <c r="C21" s="15">
        <f>C7-C18</f>
        <v>1800000</v>
      </c>
      <c r="D21" s="8"/>
    </row>
    <row r="22">
      <c r="B22" t="s" s="7">
        <v>18</v>
      </c>
      <c r="C22" s="16">
        <f>C21/C18</f>
        <v>0.03896103896103896</v>
      </c>
      <c r="D22" s="2"/>
    </row>
    <row r="23">
      <c r="C23" s="14"/>
      <c r="D23" s="2"/>
    </row>
    <row r="24">
      <c r="B24" t="s" s="3">
        <v>19</v>
      </c>
      <c r="C24" s="4"/>
      <c r="D24" s="3"/>
    </row>
    <row r="25">
      <c r="B25" t="s" s="6">
        <v>20</v>
      </c>
      <c r="C25" s="10">
        <v>142000</v>
      </c>
      <c r="D25" t="s" s="2">
        <v>102</v>
      </c>
    </row>
    <row r="26">
      <c r="B26" t="s" s="6">
        <v>21</v>
      </c>
      <c r="C26" s="10">
        <v>38000</v>
      </c>
      <c r="D26" t="s" s="2">
        <v>97</v>
      </c>
    </row>
    <row r="27">
      <c r="B27" t="s" s="6">
        <v>22</v>
      </c>
      <c r="C27" s="10">
        <v>-114732</v>
      </c>
      <c r="D27" t="s" s="2">
        <v>103</v>
      </c>
    </row>
    <row r="28">
      <c r="B28" t="s" s="6">
        <v>5</v>
      </c>
      <c r="C28" s="17">
        <f>C8</f>
        <v>2879326</v>
      </c>
      <c r="D28" s="2"/>
    </row>
    <row r="29">
      <c r="B29" t="s" s="6">
        <v>23</v>
      </c>
      <c r="C29" s="17">
        <f>C27</f>
        <v>-114732</v>
      </c>
      <c r="D29" s="2"/>
    </row>
    <row r="30">
      <c r="B30" t="s" s="6">
        <v>24</v>
      </c>
      <c r="C30" s="17">
        <f>-C25</f>
        <v>-142000</v>
      </c>
      <c r="D30" s="2"/>
    </row>
    <row r="31">
      <c r="B31" t="s" s="5">
        <v>25</v>
      </c>
      <c r="C31" s="15">
        <f>SUM(C28:C30)</f>
        <v>2622594</v>
      </c>
      <c r="D31" s="8"/>
    </row>
    <row r="32">
      <c r="B32" t="s" s="6">
        <v>26</v>
      </c>
      <c r="C32" s="17">
        <f>C28-C31</f>
        <v>256732</v>
      </c>
      <c r="D32" s="2"/>
    </row>
    <row r="33">
      <c r="B33" t="s" s="7">
        <v>27</v>
      </c>
      <c r="C33" s="16">
        <f>C32/C28</f>
        <v>0.08916392239017047</v>
      </c>
      <c r="D33" s="2"/>
    </row>
    <row r="34">
      <c r="B34" t="s" s="7">
        <v>28</v>
      </c>
      <c r="C34" s="18">
        <f>C31/C7</f>
        <v>0.054637375</v>
      </c>
      <c r="D34" s="2"/>
    </row>
    <row r="35">
      <c r="B35" t="s" s="6">
        <v>29</v>
      </c>
      <c r="C35" s="17">
        <f>C31/C9</f>
        <v>43709900</v>
      </c>
      <c r="D35" s="2"/>
    </row>
    <row r="36">
      <c r="B36" t="s" s="6">
        <v>30</v>
      </c>
      <c r="C36" s="17">
        <f>C35-C7</f>
        <v>-4290100</v>
      </c>
      <c r="D36" s="2"/>
    </row>
    <row r="37">
      <c r="B37" t="s" s="6">
        <v>31</v>
      </c>
      <c r="C37" s="17">
        <f>-C26</f>
        <v>-38000</v>
      </c>
      <c r="D37" s="2"/>
    </row>
    <row r="38">
      <c r="C38" s="14"/>
      <c r="D38" s="2"/>
    </row>
    <row r="39">
      <c r="B39" t="s" s="3">
        <v>32</v>
      </c>
      <c r="C39" s="4"/>
      <c r="D39" s="3"/>
    </row>
    <row r="40">
      <c r="B40" t="s" s="6">
        <v>33</v>
      </c>
      <c r="C40" s="10">
        <v>612000</v>
      </c>
      <c r="D40" t="s" s="2">
        <v>104</v>
      </c>
    </row>
    <row r="41">
      <c r="B41" t="s" s="6">
        <v>34</v>
      </c>
      <c r="C41" s="10">
        <v>185000</v>
      </c>
      <c r="D41" t="s" s="2">
        <v>104</v>
      </c>
    </row>
    <row r="42">
      <c r="B42" t="s" s="6">
        <v>35</v>
      </c>
      <c r="C42" s="10">
        <v>126000</v>
      </c>
      <c r="D42" t="s" s="2">
        <v>104</v>
      </c>
    </row>
    <row r="43">
      <c r="B43" t="s" s="5">
        <v>36</v>
      </c>
      <c r="C43" s="15">
        <f>SUM(C40:C42)</f>
        <v>923000</v>
      </c>
      <c r="D43" s="8"/>
    </row>
    <row r="44">
      <c r="B44" t="s" s="6">
        <v>37</v>
      </c>
      <c r="C44" s="10">
        <v>923000</v>
      </c>
      <c r="D44" t="s" s="2">
        <v>104</v>
      </c>
    </row>
    <row r="45">
      <c r="B45" t="s" s="6">
        <v>38</v>
      </c>
      <c r="C45" s="17">
        <f>C43-C44</f>
        <v>0</v>
      </c>
      <c r="D45" s="2"/>
    </row>
    <row r="46">
      <c r="B46" t="s" s="6">
        <v>39</v>
      </c>
      <c r="C46" s="10">
        <v>150000</v>
      </c>
      <c r="D46" t="s" s="2">
        <v>105</v>
      </c>
    </row>
    <row r="47">
      <c r="B47" t="s" s="6">
        <v>40</v>
      </c>
      <c r="C47" s="17">
        <f>C43-C46</f>
        <v>773000</v>
      </c>
      <c r="D47" s="2"/>
    </row>
    <row r="48">
      <c r="B48" t="s" s="6">
        <v>41</v>
      </c>
      <c r="C48" s="17">
        <f>C40-C46</f>
        <v>462000</v>
      </c>
      <c r="D48" s="2"/>
    </row>
    <row r="49">
      <c r="C49" s="14"/>
      <c r="D49" s="2"/>
    </row>
    <row r="50">
      <c r="B50" t="s" s="3">
        <v>42</v>
      </c>
      <c r="C50" s="4"/>
      <c r="D50" s="3"/>
    </row>
    <row r="51">
      <c r="B51" t="s" s="6">
        <v>43</v>
      </c>
      <c r="C51" s="10">
        <v>18000</v>
      </c>
      <c r="D51" t="s" s="2">
        <v>106</v>
      </c>
    </row>
    <row r="52">
      <c r="B52" t="s" s="6">
        <v>44</v>
      </c>
      <c r="C52" s="10">
        <v>25000</v>
      </c>
      <c r="D52" t="s" s="2">
        <v>106</v>
      </c>
    </row>
    <row r="53">
      <c r="C53" s="14"/>
      <c r="D53" s="2"/>
    </row>
    <row r="54">
      <c r="B54" t="s" s="3">
        <v>45</v>
      </c>
      <c r="C54" s="4"/>
      <c r="D54" s="3"/>
    </row>
    <row r="55">
      <c r="B55" t="s" s="6">
        <v>46</v>
      </c>
      <c r="C55" s="10">
        <v>28400000</v>
      </c>
      <c r="D55" t="s" s="2">
        <v>107</v>
      </c>
    </row>
    <row r="56">
      <c r="B56" t="s" s="6">
        <v>47</v>
      </c>
      <c r="C56" s="11">
        <v>0.0225</v>
      </c>
      <c r="D56" t="s" s="2">
        <v>107</v>
      </c>
    </row>
    <row r="57">
      <c r="B57" t="s" s="6">
        <v>48</v>
      </c>
      <c r="C57" s="17">
        <f>C55*C56</f>
        <v>639000</v>
      </c>
      <c r="D57" s="2"/>
    </row>
    <row r="58">
      <c r="B58" t="s" s="6">
        <v>49</v>
      </c>
      <c r="C58" s="10">
        <v>639000</v>
      </c>
      <c r="D58" t="s" s="2">
        <v>107</v>
      </c>
    </row>
    <row r="59">
      <c r="B59" t="s" s="6">
        <v>50</v>
      </c>
      <c r="C59" s="17">
        <f>C57-C58</f>
        <v>0</v>
      </c>
      <c r="D59" s="2"/>
    </row>
    <row r="60">
      <c r="B60" t="s" s="6">
        <v>51</v>
      </c>
      <c r="C60" s="17">
        <f>C7*C56</f>
        <v>1080000</v>
      </c>
      <c r="D60" s="2"/>
    </row>
    <row r="61">
      <c r="B61" t="s" s="5">
        <v>52</v>
      </c>
      <c r="C61" s="15">
        <f>C60-C58</f>
        <v>441000</v>
      </c>
      <c r="D61" s="8"/>
    </row>
    <row r="62">
      <c r="B62" t="s" s="6">
        <v>53</v>
      </c>
      <c r="C62" s="17">
        <f>C18*C56</f>
        <v>1039500</v>
      </c>
      <c r="D62" s="2"/>
    </row>
    <row r="63">
      <c r="B63" t="s" s="6">
        <v>54</v>
      </c>
      <c r="C63" s="17">
        <f>C62-C58</f>
        <v>400500</v>
      </c>
      <c r="D63" s="2"/>
    </row>
    <row r="64">
      <c r="B64" t="s" s="7">
        <v>55</v>
      </c>
      <c r="C64" s="18">
        <f>C11/C10</f>
        <v>0.08011272141706924</v>
      </c>
      <c r="D64" s="2"/>
    </row>
    <row r="65">
      <c r="B65" t="s" s="6">
        <v>56</v>
      </c>
      <c r="C65" s="17">
        <f>C61*C64</f>
        <v>35329.710144927536</v>
      </c>
      <c r="D65" s="2"/>
    </row>
    <row r="66">
      <c r="B66" t="s" s="6">
        <v>57</v>
      </c>
      <c r="C66" s="19">
        <f>C6-DATE(YEAR(C6),1,1)</f>
        <v>348</v>
      </c>
      <c r="D66" s="2"/>
    </row>
    <row r="67">
      <c r="B67" t="s" s="6">
        <v>58</v>
      </c>
      <c r="C67" s="19">
        <f>DATE(YEAR(C6),12,31)-DATE(YEAR(C6),1,1)+1</f>
        <v>365</v>
      </c>
      <c r="D67" s="2"/>
    </row>
    <row r="68">
      <c r="B68" t="s" s="6">
        <v>59</v>
      </c>
      <c r="C68" s="17">
        <f>C58*C66/C67</f>
        <v>609238.3561643836</v>
      </c>
      <c r="D68" s="2"/>
    </row>
    <row r="69">
      <c r="C69" s="14"/>
      <c r="D69" s="2"/>
    </row>
    <row r="70">
      <c r="B70" t="s" s="3">
        <v>60</v>
      </c>
      <c r="C70" s="4"/>
      <c r="D70" s="3"/>
    </row>
    <row r="71">
      <c r="B71" t="s" s="7">
        <v>61</v>
      </c>
      <c r="C71" s="16">
        <f>C13/C12</f>
        <v>0.03061224489795918</v>
      </c>
      <c r="D71" s="2"/>
    </row>
    <row r="72">
      <c r="B72" t="s" s="7">
        <v>62</v>
      </c>
      <c r="C72" s="16">
        <f>C15/C14</f>
        <v>0.5833333333333334</v>
      </c>
      <c r="D72" s="2"/>
    </row>
    <row r="73">
      <c r="C73" s="14"/>
      <c r="D73" s="2"/>
    </row>
    <row r="74">
      <c r="B74" t="s" s="3">
        <v>63</v>
      </c>
      <c r="C74" s="4"/>
      <c r="D74" s="3"/>
    </row>
    <row r="75">
      <c r="B75" t="s" s="6">
        <v>64</v>
      </c>
      <c r="C75" s="10">
        <v>-8610</v>
      </c>
      <c r="D75" t="s" s="2">
        <v>103</v>
      </c>
    </row>
    <row r="76">
      <c r="B76" t="s" s="6">
        <v>65</v>
      </c>
      <c r="C76" s="10">
        <v>-5472</v>
      </c>
      <c r="D76" t="s" s="2">
        <v>103</v>
      </c>
    </row>
    <row r="77">
      <c r="B77" t="s" s="6">
        <v>66</v>
      </c>
      <c r="C77" s="17">
        <f>C75+C76</f>
        <v>-14082</v>
      </c>
      <c r="D77" s="2"/>
    </row>
    <row r="78">
      <c r="B78" t="s" s="6">
        <v>67</v>
      </c>
      <c r="C78" s="10">
        <v>-100650</v>
      </c>
      <c r="D78" t="s" s="2">
        <v>103</v>
      </c>
    </row>
    <row r="79">
      <c r="B79" t="s" s="5">
        <v>68</v>
      </c>
      <c r="C79" s="15">
        <f>C77+C78</f>
        <v>-114732</v>
      </c>
      <c r="D79" s="8"/>
    </row>
    <row r="80">
      <c r="B80" t="s" s="6">
        <v>69</v>
      </c>
      <c r="C80" s="17">
        <f>C79-C27</f>
        <v>0</v>
      </c>
      <c r="D80" s="2"/>
    </row>
    <row r="81">
      <c r="B81" t="s" s="6">
        <v>70</v>
      </c>
      <c r="C81" s="20">
        <v>17283.87</v>
      </c>
      <c r="D81" t="s" s="2">
        <v>108</v>
      </c>
    </row>
    <row r="82">
      <c r="B82" t="s" s="6">
        <v>71</v>
      </c>
      <c r="C82" s="10">
        <v>38500</v>
      </c>
      <c r="D82" t="s" s="2">
        <v>108</v>
      </c>
    </row>
    <row r="83">
      <c r="B83" t="s" s="6">
        <v>547</v>
      </c>
      <c r="C83" s="10">
        <v>96000</v>
      </c>
      <c r="D83" t="s" s="2">
        <v>108</v>
      </c>
    </row>
    <row r="84">
      <c r="B84" t="s" s="6">
        <v>73</v>
      </c>
      <c r="C84" s="10">
        <v>1657032</v>
      </c>
      <c r="D84" t="s" s="2">
        <v>108</v>
      </c>
    </row>
    <row r="85">
      <c r="B85" t="s" s="6">
        <v>74</v>
      </c>
      <c r="C85" s="10">
        <v>94926</v>
      </c>
      <c r="D85" t="s" s="2">
        <v>108</v>
      </c>
    </row>
    <row r="86">
      <c r="B86" t="s" s="6">
        <v>75</v>
      </c>
      <c r="C86" s="10">
        <v>-46710</v>
      </c>
      <c r="D86" t="s" s="2">
        <v>108</v>
      </c>
    </row>
    <row r="87">
      <c r="B87" t="s" s="6">
        <v>76</v>
      </c>
      <c r="C87" s="20">
        <v>226820.83</v>
      </c>
      <c r="D87" t="s" s="2">
        <v>108</v>
      </c>
    </row>
    <row r="88">
      <c r="B88" t="s" s="6">
        <v>77</v>
      </c>
      <c r="C88" s="20">
        <v>209227.5</v>
      </c>
      <c r="D88" t="s" s="2">
        <v>108</v>
      </c>
    </row>
    <row r="89">
      <c r="B89" t="s" s="6">
        <v>78</v>
      </c>
      <c r="C89" s="21">
        <f>C87-C88</f>
        <v>17593.329999999987</v>
      </c>
      <c r="D89" s="2"/>
    </row>
    <row r="90">
      <c r="B90" t="s" s="6">
        <v>79</v>
      </c>
      <c r="C90" s="9">
        <v>46273</v>
      </c>
      <c r="D90" t="s" s="2">
        <v>109</v>
      </c>
    </row>
    <row r="91">
      <c r="B91" t="s" s="6">
        <v>80</v>
      </c>
      <c r="C91" s="9">
        <v>46290</v>
      </c>
      <c r="D91" t="s" s="2">
        <v>109</v>
      </c>
    </row>
    <row r="92">
      <c r="B92" t="s" s="6">
        <v>81</v>
      </c>
      <c r="C92" s="19">
        <f>C6-C90</f>
        <v>98</v>
      </c>
      <c r="D92" s="2"/>
    </row>
    <row r="93">
      <c r="B93" t="s" s="6">
        <v>82</v>
      </c>
      <c r="C93" s="19">
        <f>C6-C91</f>
        <v>81</v>
      </c>
      <c r="D93" s="2"/>
    </row>
    <row r="94">
      <c r="C94" s="14"/>
      <c r="D94" s="2"/>
    </row>
    <row r="95">
      <c r="B95" t="s" s="3">
        <v>83</v>
      </c>
      <c r="C95" s="4"/>
      <c r="D95" s="3"/>
    </row>
    <row r="96">
      <c r="B96" t="s" s="6">
        <v>558</v>
      </c>
      <c r="C96" s="21">
        <f>C81</f>
        <v>17283.87</v>
      </c>
      <c r="D96" s="2"/>
    </row>
    <row r="97">
      <c r="B97" t="s" s="6">
        <v>559</v>
      </c>
      <c r="C97" s="21">
        <f>C82</f>
        <v>38500</v>
      </c>
      <c r="D97" s="2"/>
    </row>
    <row r="98">
      <c r="B98" t="s" s="45">
        <v>560</v>
      </c>
      <c r="C98" s="46">
        <f>SUM(C96:C97)</f>
        <v>55783.869999999995</v>
      </c>
      <c r="D98" s="44"/>
    </row>
    <row r="99">
      <c r="B99" t="s" s="6">
        <v>561</v>
      </c>
      <c r="C99" s="21">
        <f>C87</f>
        <v>226820.83</v>
      </c>
      <c r="D99" s="2"/>
    </row>
    <row r="100">
      <c r="B100" t="s" s="6">
        <v>562</v>
      </c>
      <c r="C100" s="21">
        <f>C68</f>
        <v>609238.3561643836</v>
      </c>
      <c r="D100" s="2"/>
    </row>
    <row r="101">
      <c r="B101" t="s" s="5">
        <v>563</v>
      </c>
      <c r="C101" s="22">
        <f>SUM(C99:C100)</f>
        <v>836059.1861643835</v>
      </c>
      <c r="D101" s="8"/>
    </row>
    <row r="102">
      <c r="C102" s="14"/>
      <c r="D102" s="2"/>
    </row>
    <row r="103">
      <c r="B103" t="s" s="3">
        <v>89</v>
      </c>
      <c r="C103" s="4"/>
      <c r="D103" s="3"/>
    </row>
    <row r="104">
      <c r="B104" t="s" s="6">
        <v>29</v>
      </c>
      <c r="C104" s="17">
        <f>C35</f>
        <v>43709900</v>
      </c>
      <c r="D104" s="2"/>
    </row>
    <row r="105">
      <c r="B105" t="s" s="6">
        <v>90</v>
      </c>
      <c r="C105" s="17">
        <f>-C40</f>
        <v>-612000</v>
      </c>
      <c r="D105" s="2"/>
    </row>
    <row r="106">
      <c r="B106" t="s" s="5">
        <v>91</v>
      </c>
      <c r="C106" s="15">
        <f>C104+C105</f>
        <v>43097900</v>
      </c>
      <c r="D106" s="8"/>
    </row>
    <row r="107">
      <c r="B107" t="s" s="6">
        <v>92</v>
      </c>
      <c r="C107" s="17">
        <f>C106-C7</f>
        <v>-4902100</v>
      </c>
      <c r="D107" s="2"/>
    </row>
    <row r="108">
      <c r="B108" t="s" s="6">
        <v>93</v>
      </c>
      <c r="C108" s="17">
        <f>C106-C18</f>
        <v>-3102100</v>
      </c>
      <c r="D108" s="2"/>
    </row>
    <row r="110">
      <c r="B110" t="s" s="3">
        <v>537</v>
      </c>
      <c r="C110" t="s" s="4">
        <v>94</v>
      </c>
      <c r="D110" s="3"/>
    </row>
    <row r="111">
      <c r="B111" t="s" s="6">
        <v>538</v>
      </c>
      <c r="C111" s="43">
        <f>C83</f>
        <v>96000</v>
      </c>
      <c r="D111" t="s" s="2">
        <v>539</v>
      </c>
    </row>
  </sheetData>
  <pageMargins left="0.7" right="0.7" top="0.75" bottom="0.75" header="0.3" footer="0.3"/>
  <legacyDrawing r:id="rId2"/>
</worksheet>
</file>

<file path=ccalc/calcState.xml><?xml version="1.0" encoding="utf-8"?>
<calcState xmlns="urn:twentyai:ccalc:calc-state" version="1" digest="cc785cf6a557c3872a86829e49a59e2e60ddfdc4d18f7f52e80efd906b506418"/>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2026-10-20T04:29:17Z</dcterms:created>
  <dcterms:modified xsi:type="dcterms:W3CDTF">2026-10-20T04:29:18Z</dcterms:modified>
  <cp:category/>
  <cp:contentStatus/>
</cp:coreProperties>
</file>