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Lease Abstract" sheetId="1" r:id="rId1"/>
    <sheet name="Reconciliation" sheetId="2" r:id="rId2"/>
    <sheet name="Closing Items" sheetId="3" r:id="rId3"/>
    <sheet name="Rent Schedules" sheetId="4" r:id="rId4"/>
    <sheet name="Inputs" sheetId="5" r:id="rId5"/>
  </sheets>
  <calcPr/>
</workbook>
</file>

<file path=xl/comments1.xml><?xml version="1.0" encoding="utf-8"?>
<comments xmlns="http://schemas.openxmlformats.org/spreadsheetml/2006/main">
  <authors>
    <author>Compound</author>
  </authors>
  <commentList>
    <comment ref="AB11" authorId="0">
      <text>
        <t xml:space="preserve">C-100 Brazos Fire Protection Estoppel Certificate 2026-09-11.pdf (page 1)</t>
      </text>
    </comment>
    <comment ref="AB12" authorId="0">
      <text>
        <t xml:space="preserve">C-200 Redbird HVAC Services Estoppel Certificate 2026-09-24.pdf (page 1)</t>
      </text>
    </comment>
    <comment ref="AB13" authorId="0">
      <text>
        <t xml:space="preserve">C-300 Caddo Solar Installers Estoppel Certificate 2026-09-17.pdf (page 1)</t>
      </text>
    </comment>
    <comment ref="AB15" authorId="0">
      <text>
        <t xml:space="preserve">D-100 Bluebonnet Signs Estoppel Certificate 2026-09-09.pdf (page 1)</t>
      </text>
    </comment>
    <comment ref="AB16" authorId="0">
      <text>
        <t xml:space="preserve">D-200 Hill Country Floor Supply Estoppel Certificate 2026-09-16.pdf (page 1)</t>
      </text>
    </comment>
    <comment ref="AB17" authorId="0">
      <text>
        <t xml:space="preserve">D-300 Elm Fork Electric Estoppel Certificate 2026-09-08.pdf (page 1)</t>
      </text>
    </comment>
    <comment ref="AB18" authorId="0">
      <text>
        <t xml:space="preserve">E-100 Pioneer Pool Supply Estoppel Certificate 2026-09-22.pdf (page 1)</t>
      </text>
    </comment>
    <comment ref="AB20" authorId="0">
      <text>
        <t xml:space="preserve">E-300 Cross Timbers Millwork Estoppel Certificate 2026-09-18.pdf (page 1)</t>
      </text>
    </comment>
    <comment ref="AB21" authorId="0">
      <text>
        <t xml:space="preserve">F-100 Northgate Packaging Estoppel Certificate 2026-09-23.pdf (page 1)</t>
      </text>
    </comment>
    <comment ref="AB22" authorId="0">
      <text>
        <t xml:space="preserve">F-200 Ranger Robotics Estoppel Certificate 2026-09-10.pdf (page 1)</t>
      </text>
    </comment>
    <comment ref="AB24" authorId="0">
      <text>
        <t xml:space="preserve">F-400 Big Sky Event Rentals Estoppel Certificate 2026-09-25.pdf (page 1)</t>
      </text>
    </comment>
    <comment ref="AB6" authorId="0">
      <text>
        <t xml:space="preserve">A-100 Lone Star Cabinetry Estoppel Certificate 2026-09-15.pdf (page 1)</t>
      </text>
    </comment>
    <comment ref="AB7" authorId="0">
      <text>
        <t xml:space="preserve">A-200 Mesquite Print Co. Estoppel Certificate 2026-09-10.pdf (page 1)</t>
      </text>
    </comment>
    <comment ref="AB8" authorId="0">
      <text>
        <t xml:space="preserve">B-100 Trinity Medical Logistics Estoppel Certificate 2026-09-14.pdf (page 1)</t>
      </text>
    </comment>
    <comment ref="AB9" authorId="0">
      <text>
        <t xml:space="preserve">B-200 Pecan Street Brewing Supply Estoppel Certificate 2026-09-21.pdf (page 1)</t>
      </text>
    </comment>
    <comment ref="AC11" authorId="0">
      <text>
        <t xml:space="preserve">C-100 Brazos Fire Protection Estoppel Certificate 2026-09-11.pdf (page 1)</t>
      </text>
    </comment>
    <comment ref="AC12" authorId="0">
      <text>
        <t xml:space="preserve">C-200 Redbird HVAC Services Estoppel Certificate 2026-09-24.pdf (page 1)</t>
      </text>
    </comment>
    <comment ref="AC13" authorId="0">
      <text>
        <t xml:space="preserve">C-300 Caddo Solar Installers Estoppel Certificate 2026-09-17.pdf (page 1)</t>
      </text>
    </comment>
    <comment ref="AC15" authorId="0">
      <text>
        <t xml:space="preserve">D-100 Bluebonnet Signs Estoppel Certificate 2026-09-09.pdf (page 1)</t>
      </text>
    </comment>
    <comment ref="AC16" authorId="0">
      <text>
        <t xml:space="preserve">D-200 Hill Country Floor Supply Estoppel Certificate 2026-09-16.pdf (page 1)</t>
      </text>
    </comment>
    <comment ref="AC17" authorId="0">
      <text>
        <t xml:space="preserve">D-300 Elm Fork Electric Estoppel Certificate 2026-09-08.pdf (page 1)</t>
      </text>
    </comment>
    <comment ref="AC18" authorId="0">
      <text>
        <t xml:space="preserve">E-100 Pioneer Pool Supply Estoppel Certificate 2026-09-22.pdf (page 1)</t>
      </text>
    </comment>
    <comment ref="AC20" authorId="0">
      <text>
        <t xml:space="preserve">E-300 Cross Timbers Millwork Estoppel Certificate 2026-09-18.pdf (page 1)</t>
      </text>
    </comment>
    <comment ref="AC21" authorId="0">
      <text>
        <t xml:space="preserve">F-100 Northgate Packaging Estoppel Certificate 2026-09-23.pdf (page 1)</t>
      </text>
    </comment>
    <comment ref="AC22" authorId="0">
      <text>
        <t xml:space="preserve">F-200 Ranger Robotics Estoppel Certificate 2026-09-10.pdf (page 1)</t>
      </text>
    </comment>
    <comment ref="AC24" authorId="0">
      <text>
        <t xml:space="preserve">F-400 Big Sky Event Rentals Estoppel Certificate 2026-09-25.pdf (page 1)</t>
      </text>
    </comment>
    <comment ref="AC6" authorId="0">
      <text>
        <t xml:space="preserve">A-100 Lone Star Cabinetry Estoppel Certificate 2026-09-15.pdf (page 1)</t>
      </text>
    </comment>
    <comment ref="AC7" authorId="0">
      <text>
        <t xml:space="preserve">A-200 Mesquite Print Co. Estoppel Certificate 2026-09-10.pdf (page 1)</t>
      </text>
    </comment>
    <comment ref="AC8" authorId="0">
      <text>
        <t xml:space="preserve">B-100 Trinity Medical Logistics Estoppel Certificate 2026-09-14.pdf (page 1)</t>
      </text>
    </comment>
    <comment ref="AC9" authorId="0">
      <text>
        <t xml:space="preserve">B-200 Pecan Street Brewing Supply Estoppel Certificate 2026-09-21.pdf (page 1)</t>
      </text>
    </comment>
    <comment ref="AD11" authorId="0">
      <text>
        <t xml:space="preserve">C-100 Brazos Fire Protection Estoppel Certificate 2026-09-11.pdf (page 1)</t>
      </text>
    </comment>
    <comment ref="AD12" authorId="0">
      <text>
        <t xml:space="preserve">C-200 Redbird HVAC Services Estoppel Certificate 2026-09-24.pdf (page 1)</t>
      </text>
    </comment>
    <comment ref="AD13" authorId="0">
      <text>
        <t xml:space="preserve">C-300 Caddo Solar Installers Estoppel Certificate 2026-09-17.pdf (page 1)</t>
      </text>
    </comment>
    <comment ref="AD15" authorId="0">
      <text>
        <t xml:space="preserve">D-100 Bluebonnet Signs Estoppel Certificate 2026-09-09.pdf (page 1)</t>
      </text>
    </comment>
    <comment ref="AD16" authorId="0">
      <text>
        <t xml:space="preserve">D-200 Hill Country Floor Supply Estoppel Certificate 2026-09-16.pdf (page 1)</t>
      </text>
    </comment>
    <comment ref="AD17" authorId="0">
      <text>
        <t xml:space="preserve">D-300 Elm Fork Electric Estoppel Certificate 2026-09-08.pdf (page 1)</t>
      </text>
    </comment>
    <comment ref="AD18" authorId="0">
      <text>
        <t xml:space="preserve">E-100 Pioneer Pool Supply Estoppel Certificate 2026-09-22.pdf (page 1)</t>
      </text>
    </comment>
    <comment ref="AD20" authorId="0">
      <text>
        <t xml:space="preserve">E-300 Cross Timbers Millwork Estoppel Certificate 2026-09-18.pdf (page 1)</t>
      </text>
    </comment>
    <comment ref="AD21" authorId="0">
      <text>
        <t xml:space="preserve">F-100 Northgate Packaging Estoppel Certificate 2026-09-23.pdf (page 1)</t>
      </text>
    </comment>
    <comment ref="AD22" authorId="0">
      <text>
        <t xml:space="preserve">F-200 Ranger Robotics Estoppel Certificate 2026-09-10.pdf (page 1)</t>
      </text>
    </comment>
    <comment ref="AD24" authorId="0">
      <text>
        <t xml:space="preserve">F-400 Big Sky Event Rentals Estoppel Certificate 2026-09-25.pdf (page 1)</t>
      </text>
    </comment>
    <comment ref="AD6" authorId="0">
      <text>
        <t xml:space="preserve">A-100 Lone Star Cabinetry Estoppel Certificate 2026-09-15.pdf (page 1)</t>
      </text>
    </comment>
    <comment ref="AD7" authorId="0">
      <text>
        <t xml:space="preserve">A-200 Mesquite Print Co. Estoppel Certificate 2026-09-10.pdf (page 1)</t>
      </text>
    </comment>
    <comment ref="AD8" authorId="0">
      <text>
        <t xml:space="preserve">B-100 Trinity Medical Logistics Estoppel Certificate 2026-09-14.pdf (page 1)</t>
      </text>
    </comment>
    <comment ref="AD9" authorId="0">
      <text>
        <t xml:space="preserve">B-200 Pecan Street Brewing Supply Estoppel Certificate 2026-09-21.pdf (page 1)</t>
      </text>
    </comment>
    <comment ref="G10" authorId="0">
      <text>
        <t xml:space="preserve">Cedar Fork Rent Roll 2026-09-30.xlsx (Rent Roll B11:J11)</t>
      </text>
    </comment>
    <comment ref="G11" authorId="0">
      <text>
        <t xml:space="preserve">C-100 Brazos Fire Protection Lease 2021-11-01.pdf (page 1)</t>
      </text>
    </comment>
    <comment ref="G12" authorId="0">
      <text>
        <t xml:space="preserve">C-200 Redbird HVAC Services Lease 2025-04-01.pdf (page 1)</t>
      </text>
    </comment>
    <comment ref="G13" authorId="0">
      <text>
        <t xml:space="preserve">C-300 Caddo Solar Installers Remeasurement of Premises Letter 2025-02-10.pdf (page 1)</t>
      </text>
    </comment>
    <comment ref="G14" authorId="0">
      <text>
        <t xml:space="preserve">C-400 Lakeview Auto Glass Lease 2019-06-01.pdf (page 1)</t>
      </text>
    </comment>
    <comment ref="G15" authorId="0">
      <text>
        <t xml:space="preserve">D-100 Bluebonnet Signs Lease 2023-10-01.pdf (page 1)</t>
      </text>
    </comment>
    <comment ref="G16" authorId="0">
      <text>
        <t xml:space="preserve">D-200 Hill Country Floor Supply Lease 2021-03-01.pdf (page 1)</t>
      </text>
    </comment>
    <comment ref="G17" authorId="0">
      <text>
        <t xml:space="preserve">D-300 Elm Fork Electric Lease 2024-01-01.pdf (page 1)</t>
      </text>
    </comment>
    <comment ref="G18" authorId="0">
      <text>
        <t xml:space="preserve">E-100 Pioneer Pool Supply Lease 2022-04-01.pdf (page 1)</t>
      </text>
    </comment>
    <comment ref="G19" authorId="0">
      <text>
        <t xml:space="preserve">Cedar Fork Rent Roll 2026-09-30.xlsx (Rent Roll B20:J20)</t>
      </text>
    </comment>
    <comment ref="G20" authorId="0">
      <text>
        <t xml:space="preserve">E-300 Cross Timbers Millwork Lease 2025-09-01.pdf (page 1)</t>
      </text>
    </comment>
    <comment ref="G21" authorId="0">
      <text>
        <t xml:space="preserve">F-100 Northgate Packaging Lease 2021-01-01.pdf (page 1)</t>
      </text>
    </comment>
    <comment ref="G22" authorId="0">
      <text>
        <t xml:space="preserve">F-200 Ranger Robotics Lease 2025-01-01.pdf (page 1)</t>
      </text>
    </comment>
    <comment ref="G23" authorId="0">
      <text>
        <t xml:space="preserve">F-300 Prairie Dental Lab Lease 2021-06-01.pdf (page 1)</t>
      </text>
    </comment>
    <comment ref="G24" authorId="0">
      <text>
        <t xml:space="preserve">F-400 Big Sky Event Rentals Lease 2024-06-01.pdf (page 1)</t>
      </text>
    </comment>
    <comment ref="G6" authorId="0">
      <text>
        <t xml:space="preserve">A-100 Lone Star Cabinetry Lease 2022-07-01.pdf (page 1)</t>
      </text>
    </comment>
    <comment ref="G7" authorId="0">
      <text>
        <t xml:space="preserve">A-200 Mesquite Print Co. Lease 2023-02-01.pdf (page 1)</t>
      </text>
    </comment>
    <comment ref="G8" authorId="0">
      <text>
        <t xml:space="preserve">B-100 Trinity Medical Logistics Lease 2020-01-01.pdf (page 1)</t>
      </text>
    </comment>
    <comment ref="G9" authorId="0">
      <text>
        <t xml:space="preserve">B-200 Pecan Street Brewing Supply Lease 2026-08-01.pdf (page 1)</t>
      </text>
    </comment>
    <comment ref="J11" authorId="0">
      <text>
        <t xml:space="preserve">Cited for I11:J11
C-100 Brazos Fire Protection Lease 2021-11-01.pdf (page 1)</t>
      </text>
    </comment>
    <comment ref="J12" authorId="0">
      <text>
        <t xml:space="preserve">Cited for I12:J12
C-200 Redbird HVAC Services Lease 2025-04-01.pdf (page 1)</t>
      </text>
    </comment>
    <comment ref="J13" authorId="0">
      <text>
        <t xml:space="preserve">Cited for I13:J13
C-300 Caddo Solar Installers Lease 2024-09-01.pdf (page 1)</t>
      </text>
    </comment>
    <comment ref="J14" authorId="0">
      <text>
        <t xml:space="preserve">Cited for I14:J14
C-400 Lakeview Auto Glass Lease 2019-06-01.pdf (page 1)</t>
      </text>
    </comment>
    <comment ref="J15" authorId="0">
      <text>
        <t xml:space="preserve">Cited for I15:J15
D-100 Bluebonnet Signs Lease 2023-10-01.pdf (page 1)</t>
      </text>
    </comment>
    <comment ref="J16" authorId="0">
      <text>
        <t xml:space="preserve">Cited for I16:J16
D-200 Hill Country Floor Supply Lease 2021-03-01.pdf (page 1)</t>
      </text>
    </comment>
    <comment ref="J17" authorId="0">
      <text>
        <t xml:space="preserve">Cited for I17:J17
D-300 Elm Fork Electric Lease 2024-01-01.pdf (page 1)</t>
      </text>
    </comment>
    <comment ref="J18" authorId="0">
      <text>
        <t xml:space="preserve">Cited for I18:J18
E-100 Pioneer Pool Supply Lease 2022-04-01.pdf (page 1)</t>
      </text>
    </comment>
    <comment ref="J20" authorId="0">
      <text>
        <t xml:space="preserve">Cited for I20:J20
E-300 Cross Timbers Millwork Lease 2025-09-01.pdf (page 1)</t>
      </text>
    </comment>
    <comment ref="J21" authorId="0">
      <text>
        <t xml:space="preserve">Cited for I21:J21
F-100 Northgate Packaging Lease 2021-01-01.pdf (page 1)</t>
      </text>
    </comment>
    <comment ref="J22" authorId="0">
      <text>
        <t xml:space="preserve">Cited for I22:J22
F-200 Ranger Robotics Lease 2025-01-01.pdf (page 1)</t>
      </text>
    </comment>
    <comment ref="J23" authorId="0">
      <text>
        <t xml:space="preserve">Cited for I23:J23
F-300 Prairie Dental Lab Lease 2021-06-01.pdf (page 1)</t>
      </text>
    </comment>
    <comment ref="J24" authorId="0">
      <text>
        <t xml:space="preserve">Cited for I24:J24
F-400 Big Sky Event Rentals Lease 2024-06-01.pdf (page 1)</t>
      </text>
    </comment>
    <comment ref="J6" authorId="0">
      <text>
        <t xml:space="preserve">Cited for I6:J6
A-100 Lone Star Cabinetry Lease 2022-07-01.pdf (page 1)</t>
      </text>
    </comment>
    <comment ref="J7" authorId="0">
      <text>
        <t xml:space="preserve">Cited for I7:J7
A-200 Mesquite Print Co. Lease 2023-02-01.pdf (page 1)</t>
      </text>
    </comment>
    <comment ref="J8" authorId="0">
      <text>
        <t xml:space="preserve">Cited for I8:J8
B-100 Trinity Medical Logistics Lease 2020-01-01.pdf (page 1)</t>
      </text>
    </comment>
    <comment ref="J9" authorId="0">
      <text>
        <t xml:space="preserve">Cited for I9:J9
B-200 Pecan Street Brewing Supply Lease 2026-08-01.pdf (page 1)</t>
      </text>
    </comment>
    <comment ref="T16" authorId="0">
      <text>
        <t xml:space="preserve">D-200 Hill Country Floor Supply Lease 2021-03-01.pdf (page 3)</t>
      </text>
    </comment>
    <comment ref="T21" authorId="0">
      <text>
        <t xml:space="preserve">F-100 Northgate Packaging Lease 2021-01-01.pdf (page 3)</t>
      </text>
    </comment>
    <comment ref="T8" authorId="0">
      <text>
        <t xml:space="preserve">B-100 Trinity Medical Logistics Lease 2020-01-01.pdf (page 3)</t>
      </text>
    </comment>
    <comment ref="U11" authorId="0">
      <text>
        <t xml:space="preserve">C-100 Brazos Fire Protection Lease 2021-11-01.pdf (page 1)</t>
      </text>
    </comment>
    <comment ref="U12" authorId="0">
      <text>
        <t xml:space="preserve">C-200 Redbird HVAC Services Lease 2025-04-01.pdf (page 1)</t>
      </text>
    </comment>
    <comment ref="U13" authorId="0">
      <text>
        <t xml:space="preserve">C-300 Caddo Solar Installers Lease 2024-09-01.pdf (page 1)</t>
      </text>
    </comment>
    <comment ref="U14" authorId="0">
      <text>
        <t xml:space="preserve">C-400 Lakeview Auto Glass Lease 2019-06-01.pdf (page 1)</t>
      </text>
    </comment>
    <comment ref="U15" authorId="0">
      <text>
        <t xml:space="preserve">D-100 Bluebonnet Signs Lease 2023-10-01.pdf (page 1)</t>
      </text>
    </comment>
    <comment ref="U16" authorId="0">
      <text>
        <t xml:space="preserve">D-200 Hill Country Floor Supply Lease 2021-03-01.pdf (page 1)</t>
      </text>
    </comment>
    <comment ref="U17" authorId="0">
      <text>
        <t xml:space="preserve">D-300 Elm Fork Electric Lease 2024-01-01.pdf (page 1)</t>
      </text>
    </comment>
    <comment ref="U18" authorId="0">
      <text>
        <t xml:space="preserve">E-100 Pioneer Pool Supply Lease 2022-04-01.pdf (page 1)</t>
      </text>
    </comment>
    <comment ref="U20" authorId="0">
      <text>
        <t xml:space="preserve">E-300 Cross Timbers Millwork Lease 2025-09-01.pdf (page 1)</t>
      </text>
    </comment>
    <comment ref="U21" authorId="0">
      <text>
        <t xml:space="preserve">F-100 Northgate Packaging Lease 2021-01-01.pdf (page 1)</t>
      </text>
    </comment>
    <comment ref="U22" authorId="0">
      <text>
        <t xml:space="preserve">F-200 Ranger Robotics Lease 2025-01-01.pdf (page 1)</t>
      </text>
    </comment>
    <comment ref="U23" authorId="0">
      <text>
        <t xml:space="preserve">F-300 Prairie Dental Lab Lease 2021-06-01.pdf (page 1)</t>
      </text>
    </comment>
    <comment ref="U24" authorId="0">
      <text>
        <t xml:space="preserve">F-400 Big Sky Event Rentals Lease 2024-06-01.pdf (page 1)</t>
      </text>
    </comment>
    <comment ref="U6" authorId="0">
      <text>
        <t xml:space="preserve">A-100 Lone Star Cabinetry Lease 2022-07-01.pdf (page 1)</t>
      </text>
    </comment>
    <comment ref="U7" authorId="0">
      <text>
        <t xml:space="preserve">A-200 Mesquite Print Co. Lease 2023-02-01.pdf (page 1)</t>
      </text>
    </comment>
    <comment ref="U8" authorId="0">
      <text>
        <t xml:space="preserve">B-100 Trinity Medical Logistics Lease 2020-01-01.pdf (page 1)</t>
      </text>
    </comment>
    <comment ref="U9" authorId="0">
      <text>
        <t xml:space="preserve">B-200 Pecan Street Brewing Supply Lease 2026-08-01.pdf (page 1)</t>
      </text>
    </comment>
    <comment ref="V12" authorId="0">
      <text>
        <t xml:space="preserve">C-200 Redbird HVAC Services Lease 2025-04-01.pdf (page 1)</t>
      </text>
    </comment>
    <comment ref="V9" authorId="0">
      <text>
        <t xml:space="preserve">B-200 Pecan Street Brewing Supply Lease 2026-08-01.pdf (page 1)</t>
      </text>
    </comment>
    <comment ref="W12" authorId="0">
      <text>
        <t xml:space="preserve">C-200 Redbird HVAC Services Estoppel Certificate 2026-09-24.pdf (page 1)</t>
      </text>
    </comment>
  </commentList>
</comments>
</file>

<file path=xl/comments2.xml><?xml version="1.0" encoding="utf-8"?>
<comments xmlns="http://schemas.openxmlformats.org/spreadsheetml/2006/main">
  <authors>
    <author>Compound</author>
  </authors>
  <commentList>
    <comment ref="D10" authorId="0">
      <text>
        <t xml:space="preserve">Cedar Fork Rent Roll 2026-09-30.xlsx (Rent Roll B11:J11)</t>
      </text>
    </comment>
    <comment ref="D11" authorId="0">
      <text>
        <t xml:space="preserve">Cedar Fork Rent Roll 2026-09-30.xlsx (Rent Roll B12:J12)</t>
      </text>
    </comment>
    <comment ref="D12" authorId="0">
      <text>
        <t xml:space="preserve">Cedar Fork Rent Roll 2026-09-30.xlsx (Rent Roll B13:J13)</t>
      </text>
    </comment>
    <comment ref="D13" authorId="0">
      <text>
        <t xml:space="preserve">Cedar Fork Rent Roll 2026-09-30.xlsx (Rent Roll B14:J14)</t>
      </text>
    </comment>
    <comment ref="D14" authorId="0">
      <text>
        <t xml:space="preserve">Cedar Fork Rent Roll 2026-09-30.xlsx (Rent Roll B15:J15)</t>
      </text>
    </comment>
    <comment ref="D15" authorId="0">
      <text>
        <t xml:space="preserve">Cedar Fork Rent Roll 2026-09-30.xlsx (Rent Roll B16:J16)</t>
      </text>
    </comment>
    <comment ref="D16" authorId="0">
      <text>
        <t xml:space="preserve">Cedar Fork Rent Roll 2026-09-30.xlsx (Rent Roll B17:J17)</t>
      </text>
    </comment>
    <comment ref="D17" authorId="0">
      <text>
        <t xml:space="preserve">Cedar Fork Rent Roll 2026-09-30.xlsx (Rent Roll B18:J18)</t>
      </text>
    </comment>
    <comment ref="D18" authorId="0">
      <text>
        <t xml:space="preserve">Cedar Fork Rent Roll 2026-09-30.xlsx (Rent Roll B19:J19)</t>
      </text>
    </comment>
    <comment ref="D19" authorId="0">
      <text>
        <t xml:space="preserve">Cedar Fork Rent Roll 2026-09-30.xlsx (Rent Roll B20:J20)</t>
      </text>
    </comment>
    <comment ref="D20" authorId="0">
      <text>
        <t xml:space="preserve">Cedar Fork Rent Roll 2026-09-30.xlsx (Rent Roll B21:J21)</t>
      </text>
    </comment>
    <comment ref="D21" authorId="0">
      <text>
        <t xml:space="preserve">Cedar Fork Rent Roll 2026-09-30.xlsx (Rent Roll B22:J22)</t>
      </text>
    </comment>
    <comment ref="D22" authorId="0">
      <text>
        <t xml:space="preserve">Cedar Fork Rent Roll 2026-09-30.xlsx (Rent Roll B23:J23)</t>
      </text>
    </comment>
    <comment ref="D23" authorId="0">
      <text>
        <t xml:space="preserve">Cedar Fork Rent Roll 2026-09-30.xlsx (Rent Roll B24:J24)</t>
      </text>
    </comment>
    <comment ref="D24" authorId="0">
      <text>
        <t xml:space="preserve">Cedar Fork Rent Roll 2026-09-30.xlsx (Rent Roll B25:J25)</t>
      </text>
    </comment>
    <comment ref="D49" authorId="0">
      <text>
        <t xml:space="preserve">Cedar Fork Rent Roll 2026-09-30.xlsx (Rent Roll D26:G28)</t>
      </text>
    </comment>
    <comment ref="D6" authorId="0">
      <text>
        <t xml:space="preserve">Cedar Fork Rent Roll 2026-09-30.xlsx (Rent Roll B7:J7)</t>
      </text>
    </comment>
    <comment ref="D7" authorId="0">
      <text>
        <t xml:space="preserve">Cedar Fork Rent Roll 2026-09-30.xlsx (Rent Roll B8:J8)</t>
      </text>
    </comment>
    <comment ref="D8" authorId="0">
      <text>
        <t xml:space="preserve">Cedar Fork Rent Roll 2026-09-30.xlsx (Rent Roll B9:J9)</t>
      </text>
    </comment>
    <comment ref="D9" authorId="0">
      <text>
        <t xml:space="preserve">Cedar Fork Rent Roll 2026-09-30.xlsx (Rent Roll B10:J10)</t>
      </text>
    </comment>
    <comment ref="G11" authorId="0">
      <text>
        <t xml:space="preserve">Cedar Fork Rent Roll 2026-09-30.xlsx (Rent Roll B12:J12)</t>
      </text>
    </comment>
    <comment ref="G12" authorId="0">
      <text>
        <t xml:space="preserve">Cedar Fork Rent Roll 2026-09-30.xlsx (Rent Roll B13:J13)</t>
      </text>
    </comment>
    <comment ref="G13" authorId="0">
      <text>
        <t xml:space="preserve">Cedar Fork Rent Roll 2026-09-30.xlsx (Rent Roll B14:J14)</t>
      </text>
    </comment>
    <comment ref="G14" authorId="0">
      <text>
        <t xml:space="preserve">Cedar Fork Rent Roll 2026-09-30.xlsx (Rent Roll B15:J15)</t>
      </text>
    </comment>
    <comment ref="G15" authorId="0">
      <text>
        <t xml:space="preserve">Cedar Fork Rent Roll 2026-09-30.xlsx (Rent Roll B16:J16)</t>
      </text>
    </comment>
    <comment ref="G16" authorId="0">
      <text>
        <t xml:space="preserve">Cedar Fork Rent Roll 2026-09-30.xlsx (Rent Roll B17:J17)</t>
      </text>
    </comment>
    <comment ref="G17" authorId="0">
      <text>
        <t xml:space="preserve">Cedar Fork Rent Roll 2026-09-30.xlsx (Rent Roll B18:J18)</t>
      </text>
    </comment>
    <comment ref="G18" authorId="0">
      <text>
        <t xml:space="preserve">Cedar Fork Rent Roll 2026-09-30.xlsx (Rent Roll B19:J19)</t>
      </text>
    </comment>
    <comment ref="G20" authorId="0">
      <text>
        <t xml:space="preserve">Cedar Fork Rent Roll 2026-09-30.xlsx (Rent Roll B21:J21)</t>
      </text>
    </comment>
    <comment ref="G21" authorId="0">
      <text>
        <t xml:space="preserve">Cedar Fork Rent Roll 2026-09-30.xlsx (Rent Roll B22:J22)</t>
      </text>
    </comment>
    <comment ref="G22" authorId="0">
      <text>
        <t xml:space="preserve">Cedar Fork Rent Roll 2026-09-30.xlsx (Rent Roll B23:J23)</t>
      </text>
    </comment>
    <comment ref="G23" authorId="0">
      <text>
        <t xml:space="preserve">Cedar Fork Rent Roll 2026-09-30.xlsx (Rent Roll B24:J24)</t>
      </text>
    </comment>
    <comment ref="G24" authorId="0">
      <text>
        <t xml:space="preserve">Cedar Fork Rent Roll 2026-09-30.xlsx (Rent Roll B25:J25)</t>
      </text>
    </comment>
    <comment ref="G6" authorId="0">
      <text>
        <t xml:space="preserve">Cedar Fork Rent Roll 2026-09-30.xlsx (Rent Roll B7:J7)</t>
      </text>
    </comment>
    <comment ref="G7" authorId="0">
      <text>
        <t xml:space="preserve">Cedar Fork Rent Roll 2026-09-30.xlsx (Rent Roll B8:J8)</t>
      </text>
    </comment>
    <comment ref="G8" authorId="0">
      <text>
        <t xml:space="preserve">Cedar Fork Rent Roll 2026-09-30.xlsx (Rent Roll B9:J9)</t>
      </text>
    </comment>
    <comment ref="G9" authorId="0">
      <text>
        <t xml:space="preserve">Cedar Fork Rent Roll 2026-09-30.xlsx (Rent Roll B10:J10)</t>
      </text>
    </comment>
    <comment ref="I11" authorId="0">
      <text>
        <t xml:space="preserve">Cedar Fork Rent Roll 2026-09-30.xlsx (Rent Roll B12:J12)</t>
      </text>
    </comment>
    <comment ref="I12" authorId="0">
      <text>
        <t xml:space="preserve">Cedar Fork Rent Roll 2026-09-30.xlsx (Rent Roll B13:J13)</t>
      </text>
    </comment>
    <comment ref="I13" authorId="0">
      <text>
        <t xml:space="preserve">Cedar Fork Rent Roll 2026-09-30.xlsx (Rent Roll B14:J14)</t>
      </text>
    </comment>
    <comment ref="I14" authorId="0">
      <text>
        <t xml:space="preserve">Cedar Fork Rent Roll 2026-09-30.xlsx (Rent Roll B15:J15)</t>
      </text>
    </comment>
    <comment ref="I15" authorId="0">
      <text>
        <t xml:space="preserve">Cedar Fork Rent Roll 2026-09-30.xlsx (Rent Roll B16:J16)</t>
      </text>
    </comment>
    <comment ref="I16" authorId="0">
      <text>
        <t xml:space="preserve">Cedar Fork Rent Roll 2026-09-30.xlsx (Rent Roll B17:J17)</t>
      </text>
    </comment>
    <comment ref="I17" authorId="0">
      <text>
        <t xml:space="preserve">Cedar Fork Rent Roll 2026-09-30.xlsx (Rent Roll B18:J18)</t>
      </text>
    </comment>
    <comment ref="I18" authorId="0">
      <text>
        <t xml:space="preserve">Cedar Fork Rent Roll 2026-09-30.xlsx (Rent Roll B19:J19)</t>
      </text>
    </comment>
    <comment ref="I20" authorId="0">
      <text>
        <t xml:space="preserve">Cedar Fork Rent Roll 2026-09-30.xlsx (Rent Roll B21:J21)</t>
      </text>
    </comment>
    <comment ref="I21" authorId="0">
      <text>
        <t xml:space="preserve">Cedar Fork Rent Roll 2026-09-30.xlsx (Rent Roll B22:J22)</t>
      </text>
    </comment>
    <comment ref="I22" authorId="0">
      <text>
        <t xml:space="preserve">Cedar Fork Rent Roll 2026-09-30.xlsx (Rent Roll B23:J23)</t>
      </text>
    </comment>
    <comment ref="I23" authorId="0">
      <text>
        <t xml:space="preserve">Cedar Fork Rent Roll 2026-09-30.xlsx (Rent Roll B24:J24)</t>
      </text>
    </comment>
    <comment ref="I24" authorId="0">
      <text>
        <t xml:space="preserve">Cedar Fork Rent Roll 2026-09-30.xlsx (Rent Roll B25:J25)</t>
      </text>
    </comment>
    <comment ref="I6" authorId="0">
      <text>
        <t xml:space="preserve">Cedar Fork Rent Roll 2026-09-30.xlsx (Rent Roll B7:J7)</t>
      </text>
    </comment>
    <comment ref="I7" authorId="0">
      <text>
        <t xml:space="preserve">Cedar Fork Rent Roll 2026-09-30.xlsx (Rent Roll B8:J8)</t>
      </text>
    </comment>
    <comment ref="I8" authorId="0">
      <text>
        <t xml:space="preserve">Cedar Fork Rent Roll 2026-09-30.xlsx (Rent Roll B9:J9)</t>
      </text>
    </comment>
    <comment ref="I9" authorId="0">
      <text>
        <t xml:space="preserve">Cedar Fork Rent Roll 2026-09-30.xlsx (Rent Roll B10:J10)</t>
      </text>
    </comment>
    <comment ref="L10" authorId="0">
      <text>
        <t xml:space="preserve">Cedar Fork Rent Roll 2026-09-30.xlsx (Rent Roll B11:J11)</t>
      </text>
    </comment>
    <comment ref="L11" authorId="0">
      <text>
        <t xml:space="preserve">Cedar Fork Rent Roll 2026-09-30.xlsx (Rent Roll B12:J12)</t>
      </text>
    </comment>
    <comment ref="L12" authorId="0">
      <text>
        <t xml:space="preserve">Cedar Fork Rent Roll 2026-09-30.xlsx (Rent Roll B13:J13)</t>
      </text>
    </comment>
    <comment ref="L13" authorId="0">
      <text>
        <t xml:space="preserve">Cedar Fork Rent Roll 2026-09-30.xlsx (Rent Roll B14:J14)</t>
      </text>
    </comment>
    <comment ref="L14" authorId="0">
      <text>
        <t xml:space="preserve">Cedar Fork Rent Roll 2026-09-30.xlsx (Rent Roll B15:J15)</t>
      </text>
    </comment>
    <comment ref="L15" authorId="0">
      <text>
        <t xml:space="preserve">Cedar Fork Rent Roll 2026-09-30.xlsx (Rent Roll B16:J16)</t>
      </text>
    </comment>
    <comment ref="L16" authorId="0">
      <text>
        <t xml:space="preserve">Cedar Fork Rent Roll 2026-09-30.xlsx (Rent Roll B17:J17)</t>
      </text>
    </comment>
    <comment ref="L17" authorId="0">
      <text>
        <t xml:space="preserve">Cedar Fork Rent Roll 2026-09-30.xlsx (Rent Roll B18:J18)</t>
      </text>
    </comment>
    <comment ref="L18" authorId="0">
      <text>
        <t xml:space="preserve">Cedar Fork Rent Roll 2026-09-30.xlsx (Rent Roll B19:J19)</t>
      </text>
    </comment>
    <comment ref="L19" authorId="0">
      <text>
        <t xml:space="preserve">Cedar Fork Rent Roll 2026-09-30.xlsx (Rent Roll B20:J20)</t>
      </text>
    </comment>
    <comment ref="L20" authorId="0">
      <text>
        <t xml:space="preserve">Cedar Fork Rent Roll 2026-09-30.xlsx (Rent Roll B21:J21)</t>
      </text>
    </comment>
    <comment ref="L21" authorId="0">
      <text>
        <t xml:space="preserve">Cedar Fork Rent Roll 2026-09-30.xlsx (Rent Roll B22:J22)</t>
      </text>
    </comment>
    <comment ref="L22" authorId="0">
      <text>
        <t xml:space="preserve">Cedar Fork Rent Roll 2026-09-30.xlsx (Rent Roll B23:J23)</t>
      </text>
    </comment>
    <comment ref="L23" authorId="0">
      <text>
        <t xml:space="preserve">Cedar Fork Rent Roll 2026-09-30.xlsx (Rent Roll B24:J24)</t>
      </text>
    </comment>
    <comment ref="L24" authorId="0">
      <text>
        <t xml:space="preserve">Cedar Fork Rent Roll 2026-09-30.xlsx (Rent Roll B25:J25)</t>
      </text>
    </comment>
    <comment ref="L6" authorId="0">
      <text>
        <t xml:space="preserve">Cedar Fork Rent Roll 2026-09-30.xlsx (Rent Roll B7:J7)</t>
      </text>
    </comment>
    <comment ref="L7" authorId="0">
      <text>
        <t xml:space="preserve">Cedar Fork Rent Roll 2026-09-30.xlsx (Rent Roll B8:J8)</t>
      </text>
    </comment>
    <comment ref="L8" authorId="0">
      <text>
        <t xml:space="preserve">Cedar Fork Rent Roll 2026-09-30.xlsx (Rent Roll B9:J9)</t>
      </text>
    </comment>
    <comment ref="L9" authorId="0">
      <text>
        <t xml:space="preserve">Cedar Fork Rent Roll 2026-09-30.xlsx (Rent Roll B10:J10)</t>
      </text>
    </comment>
    <comment ref="N10" authorId="0">
      <text>
        <t xml:space="preserve">Cedar Fork Rent Roll 2026-09-30.xlsx (Rent Roll B11:J11)</t>
      </text>
    </comment>
    <comment ref="N11" authorId="0">
      <text>
        <t xml:space="preserve">Cedar Fork Rent Roll 2026-09-30.xlsx (Rent Roll B12:J12)</t>
      </text>
    </comment>
    <comment ref="N12" authorId="0">
      <text>
        <t xml:space="preserve">Cedar Fork Rent Roll 2026-09-30.xlsx (Rent Roll B13:J13)</t>
      </text>
    </comment>
    <comment ref="N13" authorId="0">
      <text>
        <t xml:space="preserve">Cedar Fork Rent Roll 2026-09-30.xlsx (Rent Roll B14:J14)</t>
      </text>
    </comment>
    <comment ref="N14" authorId="0">
      <text>
        <t xml:space="preserve">Cedar Fork Rent Roll 2026-09-30.xlsx (Rent Roll B15:J15)</t>
      </text>
    </comment>
    <comment ref="N15" authorId="0">
      <text>
        <t xml:space="preserve">Cedar Fork Rent Roll 2026-09-30.xlsx (Rent Roll B16:J16)</t>
      </text>
    </comment>
    <comment ref="N16" authorId="0">
      <text>
        <t xml:space="preserve">Cedar Fork Rent Roll 2026-09-30.xlsx (Rent Roll B17:J17)</t>
      </text>
    </comment>
    <comment ref="N17" authorId="0">
      <text>
        <t xml:space="preserve">Cedar Fork Rent Roll 2026-09-30.xlsx (Rent Roll B18:J18)</t>
      </text>
    </comment>
    <comment ref="N18" authorId="0">
      <text>
        <t xml:space="preserve">Cedar Fork Rent Roll 2026-09-30.xlsx (Rent Roll B19:J19)</t>
      </text>
    </comment>
    <comment ref="N19" authorId="0">
      <text>
        <t xml:space="preserve">Cedar Fork Rent Roll 2026-09-30.xlsx (Rent Roll B20:J20)</t>
      </text>
    </comment>
    <comment ref="N20" authorId="0">
      <text>
        <t xml:space="preserve">Cedar Fork Rent Roll 2026-09-30.xlsx (Rent Roll B21:J21)</t>
      </text>
    </comment>
    <comment ref="N21" authorId="0">
      <text>
        <t xml:space="preserve">Cedar Fork Rent Roll 2026-09-30.xlsx (Rent Roll B22:J22)</t>
      </text>
    </comment>
    <comment ref="N22" authorId="0">
      <text>
        <t xml:space="preserve">Cedar Fork Rent Roll 2026-09-30.xlsx (Rent Roll B23:J23)</t>
      </text>
    </comment>
    <comment ref="N23" authorId="0">
      <text>
        <t xml:space="preserve">Cedar Fork Rent Roll 2026-09-30.xlsx (Rent Roll B24:J24)</t>
      </text>
    </comment>
    <comment ref="N24" authorId="0">
      <text>
        <t xml:space="preserve">Cedar Fork Rent Roll 2026-09-30.xlsx (Rent Roll B25:J25)</t>
      </text>
    </comment>
    <comment ref="N42" authorId="0">
      <text>
        <t xml:space="preserve">Cedar Fork T12 Operating Statement Oct-25 to Sep-26.xlsx (Rent by Tenant N8:N24)</t>
      </text>
    </comment>
    <comment ref="N44" authorId="0">
      <text>
        <t xml:space="preserve">Cedar Fork T12 Operating Statement Oct-25 to Sep-26.xlsx (Rent by Tenant N25)</t>
      </text>
    </comment>
    <comment ref="N6" authorId="0">
      <text>
        <t xml:space="preserve">Cedar Fork Rent Roll 2026-09-30.xlsx (Rent Roll B7:J7)</t>
      </text>
    </comment>
    <comment ref="N7" authorId="0">
      <text>
        <t xml:space="preserve">Cedar Fork Rent Roll 2026-09-30.xlsx (Rent Roll B8:J8)</t>
      </text>
    </comment>
    <comment ref="N8" authorId="0">
      <text>
        <t xml:space="preserve">Cedar Fork Rent Roll 2026-09-30.xlsx (Rent Roll B9:J9)</t>
      </text>
    </comment>
    <comment ref="N9" authorId="0">
      <text>
        <t xml:space="preserve">Cedar Fork Rent Roll 2026-09-30.xlsx (Rent Roll B10:J10)</t>
      </text>
    </comment>
  </commentList>
</comments>
</file>

<file path=xl/comments3.xml><?xml version="1.0" encoding="utf-8"?>
<comments xmlns="http://schemas.openxmlformats.org/spreadsheetml/2006/main">
  <authors>
    <author>Compound</author>
  </authors>
  <commentList>
    <comment ref="C36" authorId="0">
      <text>
        <t xml:space="preserve">Cited for C36:C37
A-100 Lone Star Cabinetry First Amendment to Lease 2024-03-15.pdf (page 1)</t>
      </text>
    </comment>
    <comment ref="C39" authorId="0">
      <text>
        <t xml:space="preserve">A-100 Lone Star Cabinetry First Amendment to Lease 2024-03-15.pdf (page 1)</t>
      </text>
    </comment>
    <comment ref="C46" authorId="0">
      <text>
        <t xml:space="preserve">B-100 Trinity Medical Logistics Lease 2020-01-01.pdf (page 6)</t>
      </text>
    </comment>
    <comment ref="C6" authorId="0">
      <text>
        <t xml:space="preserve">Cited for C6:C7
B-200 Pecan Street Brewing Supply Lease 2026-08-01.pdf (page 2)</t>
      </text>
    </comment>
  </commentList>
</comments>
</file>

<file path=xl/comments4.xml><?xml version="1.0" encoding="utf-8"?>
<comments xmlns="http://schemas.openxmlformats.org/spreadsheetml/2006/main">
  <authors>
    <author>Compound</author>
  </authors>
  <commentList>
    <comment ref="I10" authorId="0">
      <text>
        <t xml:space="preserve">Cited for E10:I10
A-100 Lone Star Cabinetry Lease 2022-07-01.pdf (page 1)</t>
      </text>
    </comment>
    <comment ref="I100" authorId="0">
      <text>
        <t xml:space="preserve">Cited for E100:I100
F-100 Northgate Packaging Lease 2021-01-01.pdf (page 1)</t>
      </text>
    </comment>
    <comment ref="I101" authorId="0">
      <text>
        <t xml:space="preserve">Cited for E101:I101
F-100 Northgate Packaging Lease 2021-01-01.pdf (page 1)</t>
      </text>
    </comment>
    <comment ref="I102" authorId="0">
      <text>
        <t xml:space="preserve">Cited for E102:I102
F-100 Northgate Packaging Lease 2021-01-01.pdf (page 1)</t>
      </text>
    </comment>
    <comment ref="I103" authorId="0">
      <text>
        <t xml:space="preserve">Cited for E103:I103
F-100 Northgate Packaging Lease 2021-01-01.pdf (page 1)</t>
      </text>
    </comment>
    <comment ref="I104" authorId="0">
      <text>
        <t xml:space="preserve">Cited for E104:I104
F-100 Northgate Packaging Lease 2021-01-01.pdf (page 1)</t>
      </text>
    </comment>
    <comment ref="I105" authorId="0">
      <text>
        <t xml:space="preserve">Cited for E105:I105
F-100 Northgate Packaging Lease 2021-01-01.pdf (page 1)</t>
      </text>
    </comment>
    <comment ref="I106" authorId="0">
      <text>
        <t xml:space="preserve">Cited for E106:I106
F-200 Ranger Robotics Lease 2025-01-01.pdf (page 1)</t>
      </text>
    </comment>
    <comment ref="I107" authorId="0">
      <text>
        <t xml:space="preserve">Cited for E107:I107
F-200 Ranger Robotics Lease 2025-01-01.pdf (page 1)</t>
      </text>
    </comment>
    <comment ref="I108" authorId="0">
      <text>
        <t xml:space="preserve">Cited for E108:I108
F-200 Ranger Robotics Lease 2025-01-01.pdf (page 1)</t>
      </text>
    </comment>
    <comment ref="I109" authorId="0">
      <text>
        <t xml:space="preserve">Cited for E109:I109
F-200 Ranger Robotics Lease 2025-01-01.pdf (page 1)</t>
      </text>
    </comment>
    <comment ref="I11" authorId="0">
      <text>
        <t xml:space="preserve">Cited for E11:I11
A-100 Lone Star Cabinetry Lease 2022-07-01.pdf (page 1)</t>
      </text>
    </comment>
    <comment ref="I110" authorId="0">
      <text>
        <t xml:space="preserve">Cited for E110:I110
F-200 Ranger Robotics Lease 2025-01-01.pdf (page 1)</t>
      </text>
    </comment>
    <comment ref="I111" authorId="0">
      <text>
        <t xml:space="preserve">Cited for E111:I111
F-200 Ranger Robotics Lease 2025-01-01.pdf (page 1)</t>
      </text>
    </comment>
    <comment ref="I112" authorId="0">
      <text>
        <t xml:space="preserve">Cited for E112:I112
F-300 Prairie Dental Lab Lease 2021-06-01.pdf (page 1)</t>
      </text>
    </comment>
    <comment ref="I113" authorId="0">
      <text>
        <t xml:space="preserve">Cited for E113:I113
F-300 Prairie Dental Lab Lease 2021-06-01.pdf (page 1)</t>
      </text>
    </comment>
    <comment ref="I114" authorId="0">
      <text>
        <t xml:space="preserve">Cited for E114:I114
F-300 Prairie Dental Lab Lease 2021-06-01.pdf (page 1)</t>
      </text>
    </comment>
    <comment ref="I115" authorId="0">
      <text>
        <t xml:space="preserve">Cited for E115:I115
F-300 Prairie Dental Lab Lease 2021-06-01.pdf (page 1)</t>
      </text>
    </comment>
    <comment ref="I116" authorId="0">
      <text>
        <t xml:space="preserve">Cited for E116:I116
F-300 Prairie Dental Lab Lease 2021-06-01.pdf (page 1)</t>
      </text>
    </comment>
    <comment ref="I117" authorId="0">
      <text>
        <t xml:space="preserve">Cited for E117:I117
F-300 Prairie Dental Lab First Amendment to Lease DRAFT 2026-05-12.pdf (page 1)</t>
      </text>
    </comment>
    <comment ref="I118" authorId="0">
      <text>
        <t xml:space="preserve">Cited for E118:I118
F-300 Prairie Dental Lab First Amendment to Lease DRAFT 2026-05-12.pdf (page 1)</t>
      </text>
    </comment>
    <comment ref="I119" authorId="0">
      <text>
        <t xml:space="preserve">Cited for E119:I119
F-300 Prairie Dental Lab First Amendment to Lease DRAFT 2026-05-12.pdf (page 1)</t>
      </text>
    </comment>
    <comment ref="I12" authorId="0">
      <text>
        <t xml:space="preserve">Cited for E12:I12
A-100 Lone Star Cabinetry Lease 2022-07-01.pdf (page 1)</t>
      </text>
    </comment>
    <comment ref="I120" authorId="0">
      <text>
        <t xml:space="preserve">Cited for E120:I120
F-400 Big Sky Event Rentals Lease 2024-06-01.pdf (page 1)</t>
      </text>
    </comment>
    <comment ref="I121" authorId="0">
      <text>
        <t xml:space="preserve">Cited for E121:I121
F-400 Big Sky Event Rentals Lease 2024-06-01.pdf (page 1)</t>
      </text>
    </comment>
    <comment ref="I122" authorId="0">
      <text>
        <t xml:space="preserve">Cited for E122:I122
F-400 Big Sky Event Rentals Lease 2024-06-01.pdf (page 1)</t>
      </text>
    </comment>
    <comment ref="I13" authorId="0">
      <text>
        <t xml:space="preserve">Cited for E13:I13
A-100 Lone Star Cabinetry Lease 2022-07-01.pdf (page 1)</t>
      </text>
    </comment>
    <comment ref="I14" authorId="0">
      <text>
        <t xml:space="preserve">Cited for E14:I14
A-100 Lone Star Cabinetry Lease 2022-07-01.pdf (page 1)</t>
      </text>
    </comment>
    <comment ref="I15" authorId="0">
      <text>
        <t xml:space="preserve">Cited for E15:I15
A-100 Lone Star Cabinetry Lease 2022-07-01.pdf (page 1)</t>
      </text>
    </comment>
    <comment ref="I16" authorId="0">
      <text>
        <t xml:space="preserve">Cited for E16:I16
A-200 Mesquite Print Co. Lease 2023-02-01.pdf (page 1)</t>
      </text>
    </comment>
    <comment ref="I17" authorId="0">
      <text>
        <t xml:space="preserve">Cited for E17:I17
A-200 Mesquite Print Co. Lease 2023-02-01.pdf (page 1)</t>
      </text>
    </comment>
    <comment ref="I18" authorId="0">
      <text>
        <t xml:space="preserve">Cited for E18:I18
A-200 Mesquite Print Co. Lease 2023-02-01.pdf (page 1)</t>
      </text>
    </comment>
    <comment ref="I19" authorId="0">
      <text>
        <t xml:space="preserve">Cited for E19:I19
A-200 Mesquite Print Co. Lease 2023-02-01.pdf (page 1)</t>
      </text>
    </comment>
    <comment ref="I20" authorId="0">
      <text>
        <t xml:space="preserve">Cited for E20:I20
A-200 Mesquite Print Co. Lease 2023-02-01.pdf (page 1)</t>
      </text>
    </comment>
    <comment ref="I21" authorId="0">
      <text>
        <t xml:space="preserve">Cited for E21:I21
B-100 Trinity Medical Logistics Lease 2020-01-01.pdf (page 1)</t>
      </text>
    </comment>
    <comment ref="I22" authorId="0">
      <text>
        <t xml:space="preserve">Cited for E22:I22
B-100 Trinity Medical Logistics Lease 2020-01-01.pdf (page 1)</t>
      </text>
    </comment>
    <comment ref="I23" authorId="0">
      <text>
        <t xml:space="preserve">Cited for E23:I23
B-100 Trinity Medical Logistics Lease 2020-01-01.pdf (page 1)</t>
      </text>
    </comment>
    <comment ref="I24" authorId="0">
      <text>
        <t xml:space="preserve">Cited for E24:I24
B-100 Trinity Medical Logistics Lease 2020-01-01.pdf (page 1)</t>
      </text>
    </comment>
    <comment ref="I25" authorId="0">
      <text>
        <t xml:space="preserve">Cited for E25:I25
B-100 Trinity Medical Logistics Lease 2020-01-01.pdf (page 1)</t>
      </text>
    </comment>
    <comment ref="I26" authorId="0">
      <text>
        <t xml:space="preserve">Cited for E26:I26
B-100 Trinity Medical Logistics Lease 2020-01-01.pdf (page 1)</t>
      </text>
    </comment>
    <comment ref="I27" authorId="0">
      <text>
        <t xml:space="preserve">Cited for E27:I27
B-100 Trinity Medical Logistics Lease 2020-01-01.pdf (page 1)</t>
      </text>
    </comment>
    <comment ref="I28" authorId="0">
      <text>
        <t xml:space="preserve">Cited for E28:I28
B-100 Trinity Medical Logistics Lease 2020-01-01.pdf (page 1)</t>
      </text>
    </comment>
    <comment ref="I29" authorId="0">
      <text>
        <t xml:space="preserve">Cited for E29:I29
B-200 Pecan Street Brewing Supply Lease 2026-08-01.pdf (page 1)</t>
      </text>
    </comment>
    <comment ref="I30" authorId="0">
      <text>
        <t xml:space="preserve">Cited for E30:I30
B-200 Pecan Street Brewing Supply Lease 2026-08-01.pdf (page 1)</t>
      </text>
    </comment>
    <comment ref="I31" authorId="0">
      <text>
        <t xml:space="preserve">Cited for E31:I31
B-200 Pecan Street Brewing Supply Lease 2026-08-01.pdf (page 1)</t>
      </text>
    </comment>
    <comment ref="I32" authorId="0">
      <text>
        <t xml:space="preserve">Cited for E32:I32
B-200 Pecan Street Brewing Supply Lease 2026-08-01.pdf (page 1)</t>
      </text>
    </comment>
    <comment ref="I33" authorId="0">
      <text>
        <t xml:space="preserve">Cited for E33:I33
B-200 Pecan Street Brewing Supply Lease 2026-08-01.pdf (page 1)</t>
      </text>
    </comment>
    <comment ref="I34" authorId="0">
      <text>
        <t xml:space="preserve">Cited for E34:I34
B-200 Pecan Street Brewing Supply Lease 2026-08-01.pdf (page 1)</t>
      </text>
    </comment>
    <comment ref="I35" authorId="0">
      <text>
        <t xml:space="preserve">Cited for E35:I35
C-100 Brazos Fire Protection Lease 2021-11-01.pdf (page 1)</t>
      </text>
    </comment>
    <comment ref="I36" authorId="0">
      <text>
        <t xml:space="preserve">Cited for E36:I36
C-100 Brazos Fire Protection Lease 2021-11-01.pdf (page 1)</t>
      </text>
    </comment>
    <comment ref="I37" authorId="0">
      <text>
        <t xml:space="preserve">Cited for E37:I37
C-100 Brazos Fire Protection Lease 2021-11-01.pdf (page 1)</t>
      </text>
    </comment>
    <comment ref="I38" authorId="0">
      <text>
        <t xml:space="preserve">Cited for E38:I38
C-100 Brazos Fire Protection Lease 2021-11-01.pdf (page 1)</t>
      </text>
    </comment>
    <comment ref="I39" authorId="0">
      <text>
        <t xml:space="preserve">Cited for E39:I39
C-100 Brazos Fire Protection Lease 2021-11-01.pdf (page 1)</t>
      </text>
    </comment>
    <comment ref="I40" authorId="0">
      <text>
        <t xml:space="preserve">Cited for E40:I40
C-100 Brazos Fire Protection Lease 2021-11-01.pdf (page 1)</t>
      </text>
    </comment>
    <comment ref="I41" authorId="0">
      <text>
        <t xml:space="preserve">Cited for E41:I41
C-100 Brazos Fire Protection Lease 2021-11-01.pdf (page 1)</t>
      </text>
    </comment>
    <comment ref="I42" authorId="0">
      <text>
        <t xml:space="preserve">Cited for E42:I42
C-200 Redbird HVAC Services Lease 2025-04-01.pdf (page 1)</t>
      </text>
    </comment>
    <comment ref="I43" authorId="0">
      <text>
        <t xml:space="preserve">Cited for E43:I43
C-200 Redbird HVAC Services Lease 2025-04-01.pdf (page 1)</t>
      </text>
    </comment>
    <comment ref="I44" authorId="0">
      <text>
        <t xml:space="preserve">Cited for E44:I44
C-200 Redbird HVAC Services Lease 2025-04-01.pdf (page 1)</t>
      </text>
    </comment>
    <comment ref="I45" authorId="0">
      <text>
        <t xml:space="preserve">Cited for E45:I45
C-200 Redbird HVAC Services Lease 2025-04-01.pdf (page 1)</t>
      </text>
    </comment>
    <comment ref="I46" authorId="0">
      <text>
        <t xml:space="preserve">Cited for E46:I46
C-200 Redbird HVAC Services Lease 2025-04-01.pdf (page 1)</t>
      </text>
    </comment>
    <comment ref="I47" authorId="0">
      <text>
        <t xml:space="preserve">Cited for E47:I47
C-300 Caddo Solar Installers Lease 2024-09-01.pdf (page 1)</t>
      </text>
    </comment>
    <comment ref="I48" authorId="0">
      <text>
        <t xml:space="preserve">Cited for E48:I48
C-300 Caddo Solar Installers Lease 2024-09-01.pdf (page 1)</t>
      </text>
    </comment>
    <comment ref="I49" authorId="0">
      <text>
        <t xml:space="preserve">Cited for E49:I49
C-300 Caddo Solar Installers Lease 2024-09-01.pdf (page 1)</t>
      </text>
    </comment>
    <comment ref="I50" authorId="0">
      <text>
        <t xml:space="preserve">Cited for E50:I50
C-300 Caddo Solar Installers Lease 2024-09-01.pdf (page 1)</t>
      </text>
    </comment>
    <comment ref="I51" authorId="0">
      <text>
        <t xml:space="preserve">Cited for E51:I51
C-300 Caddo Solar Installers Lease 2024-09-01.pdf (page 1)</t>
      </text>
    </comment>
    <comment ref="I52" authorId="0">
      <text>
        <t xml:space="preserve">Cited for E52:I52
C-300 Caddo Solar Installers Remeasurement of Premises Letter 2025-02-10.pdf (page 1)</t>
      </text>
    </comment>
    <comment ref="I53" authorId="0">
      <text>
        <t xml:space="preserve">Cited for E53:I53
C-300 Caddo Solar Installers Remeasurement of Premises Letter 2025-02-10.pdf (page 1)</t>
      </text>
    </comment>
    <comment ref="I54" authorId="0">
      <text>
        <t xml:space="preserve">Cited for E54:I54
C-300 Caddo Solar Installers Remeasurement of Premises Letter 2025-02-10.pdf (page 1)</t>
      </text>
    </comment>
    <comment ref="I55" authorId="0">
      <text>
        <t xml:space="preserve">Cited for E55:I55
C-300 Caddo Solar Installers Remeasurement of Premises Letter 2025-02-10.pdf (page 1)</t>
      </text>
    </comment>
    <comment ref="I56" authorId="0">
      <text>
        <t xml:space="preserve">Cited for E56:I56
C-300 Caddo Solar Installers Remeasurement of Premises Letter 2025-02-10.pdf (page 1)</t>
      </text>
    </comment>
    <comment ref="I57" authorId="0">
      <text>
        <t xml:space="preserve">Cited for E57:I57
C-400 Lakeview Auto Glass Lease 2019-06-01.pdf (page 1)</t>
      </text>
    </comment>
    <comment ref="I58" authorId="0">
      <text>
        <t xml:space="preserve">Cited for E58:I58
C-400 Lakeview Auto Glass Lease 2019-06-01.pdf (page 1)</t>
      </text>
    </comment>
    <comment ref="I59" authorId="0">
      <text>
        <t xml:space="preserve">Cited for E59:I59
C-400 Lakeview Auto Glass Lease 2019-06-01.pdf (page 1)</t>
      </text>
    </comment>
    <comment ref="I6" authorId="0">
      <text>
        <t xml:space="preserve">Cited for E6:I6
A-100 Lone Star Cabinetry Lease 2022-07-01.pdf (page 1)</t>
      </text>
    </comment>
    <comment ref="I60" authorId="0">
      <text>
        <t xml:space="preserve">Cited for E60:I60
C-400 Lakeview Auto Glass Lease 2019-06-01.pdf (page 1)</t>
      </text>
    </comment>
    <comment ref="I61" authorId="0">
      <text>
        <t xml:space="preserve">Cited for E61:I61
C-400 Lakeview Auto Glass Lease 2019-06-01.pdf (page 1)</t>
      </text>
    </comment>
    <comment ref="I62" authorId="0">
      <text>
        <t xml:space="preserve">Cited for E62:I62
C-400 Lakeview Auto Glass Lease 2019-06-01.pdf (page 1)</t>
      </text>
    </comment>
    <comment ref="I63" authorId="0">
      <text>
        <t xml:space="preserve">Cited for E63:I63
C-400 Lakeview Auto Glass Lease 2019-06-01.pdf (page 1)</t>
      </text>
    </comment>
    <comment ref="I64" authorId="0">
      <text>
        <t xml:space="preserve">Cited for E64:I64
C-400 Lakeview Auto Glass Lease 2019-06-01.pdf (page 1)</t>
      </text>
    </comment>
    <comment ref="I65" authorId="0">
      <text>
        <t xml:space="preserve">Cited for E65:I65
D-100 Bluebonnet Signs Lease 2023-10-01.pdf (page 1)</t>
      </text>
    </comment>
    <comment ref="I66" authorId="0">
      <text>
        <t xml:space="preserve">Cited for E66:I66
D-100 Bluebonnet Signs Lease 2023-10-01.pdf (page 1)</t>
      </text>
    </comment>
    <comment ref="I67" authorId="0">
      <text>
        <t xml:space="preserve">Cited for E67:I67
D-100 Bluebonnet Signs Lease 2023-10-01.pdf (page 1)</t>
      </text>
    </comment>
    <comment ref="I68" authorId="0">
      <text>
        <t xml:space="preserve">Cited for E68:I68
D-100 Bluebonnet Signs Lease 2023-10-01.pdf (page 1)</t>
      </text>
    </comment>
    <comment ref="I69" authorId="0">
      <text>
        <t xml:space="preserve">Cited for E69:I69
D-100 Bluebonnet Signs Lease 2023-10-01.pdf (page 1)</t>
      </text>
    </comment>
    <comment ref="I7" authorId="0">
      <text>
        <t xml:space="preserve">Cited for E7:I7
A-100 Lone Star Cabinetry Lease 2022-07-01.pdf (page 1)</t>
      </text>
    </comment>
    <comment ref="I70" authorId="0">
      <text>
        <t xml:space="preserve">Cited for E70:I70
D-200 Hill Country Floor Supply Lease 2021-03-01.pdf (page 1)</t>
      </text>
    </comment>
    <comment ref="I71" authorId="0">
      <text>
        <t xml:space="preserve">Cited for E71:I71
D-200 Hill Country Floor Supply Lease 2021-03-01.pdf (page 1)</t>
      </text>
    </comment>
    <comment ref="I72" authorId="0">
      <text>
        <t xml:space="preserve">Cited for E72:I72
D-200 Hill Country Floor Supply Lease 2021-03-01.pdf (page 1)</t>
      </text>
    </comment>
    <comment ref="I73" authorId="0">
      <text>
        <t xml:space="preserve">Cited for E73:I73
D-200 Hill Country Floor Supply Lease 2021-03-01.pdf (page 1)</t>
      </text>
    </comment>
    <comment ref="I74" authorId="0">
      <text>
        <t xml:space="preserve">Cited for E74:I74
D-200 Hill Country Floor Supply Lease 2021-03-01.pdf (page 1)</t>
      </text>
    </comment>
    <comment ref="I75" authorId="0">
      <text>
        <t xml:space="preserve">Cited for E75:I75
D-200 Hill Country Floor Supply Lease 2021-03-01.pdf (page 1)</t>
      </text>
    </comment>
    <comment ref="I76" authorId="0">
      <text>
        <t xml:space="preserve">Cited for E76:I76
D-200 Hill Country Floor Supply Lease 2021-03-01.pdf (page 1)</t>
      </text>
    </comment>
    <comment ref="I77" authorId="0">
      <text>
        <t xml:space="preserve">Cited for E77:I77
D-200 Hill Country Floor Supply Lease 2021-03-01.pdf (page 1)</t>
      </text>
    </comment>
    <comment ref="I78" authorId="0">
      <text>
        <t xml:space="preserve">Cited for E78:I78
D-300 Elm Fork Electric Lease 2024-01-01.pdf (page 1)</t>
      </text>
    </comment>
    <comment ref="I79" authorId="0">
      <text>
        <t xml:space="preserve">Cited for E79:I79
D-300 Elm Fork Electric Lease 2024-01-01.pdf (page 1)</t>
      </text>
    </comment>
    <comment ref="I8" authorId="0">
      <text>
        <t xml:space="preserve">Cited for E8:I8
A-100 Lone Star Cabinetry Lease 2022-07-01.pdf (page 1)</t>
      </text>
    </comment>
    <comment ref="I80" authorId="0">
      <text>
        <t xml:space="preserve">Cited for E80:I80
D-300 Elm Fork Electric Lease 2024-01-01.pdf (page 1)</t>
      </text>
    </comment>
    <comment ref="I81" authorId="0">
      <text>
        <t xml:space="preserve">Cited for E81:I81
D-300 Elm Fork Electric Lease 2024-01-01.pdf (page 1)</t>
      </text>
    </comment>
    <comment ref="I82" authorId="0">
      <text>
        <t xml:space="preserve">Cited for E82:I82
D-300 Elm Fork Electric Lease 2024-01-01.pdf (page 1)</t>
      </text>
    </comment>
    <comment ref="I83" authorId="0">
      <text>
        <t xml:space="preserve">Cited for E83:I83
D-300 Elm Fork Electric Lease 2024-01-01.pdf (page 1)</t>
      </text>
    </comment>
    <comment ref="I84" authorId="0">
      <text>
        <t xml:space="preserve">Cited for E84:I84
D-300 Elm Fork Electric Lease 2024-01-01.pdf (page 1)</t>
      </text>
    </comment>
    <comment ref="I85" authorId="0">
      <text>
        <t xml:space="preserve">Cited for E85:I85
D-300 Elm Fork Electric Lease 2024-01-01.pdf (page 1)</t>
      </text>
    </comment>
    <comment ref="I86" authorId="0">
      <text>
        <t xml:space="preserve">Cited for E86:I86
E-100 Pioneer Pool Supply Lease 2022-04-01.pdf (page 1)</t>
      </text>
    </comment>
    <comment ref="I87" authorId="0">
      <text>
        <t xml:space="preserve">Cited for E87:I87
E-100 Pioneer Pool Supply Lease 2022-04-01.pdf (page 1)</t>
      </text>
    </comment>
    <comment ref="I88" authorId="0">
      <text>
        <t xml:space="preserve">Cited for E88:I88
E-100 Pioneer Pool Supply Lease 2022-04-01.pdf (page 1)</t>
      </text>
    </comment>
    <comment ref="I89" authorId="0">
      <text>
        <t xml:space="preserve">Cited for E89:I89
E-100 Pioneer Pool Supply Lease 2022-04-01.pdf (page 1)</t>
      </text>
    </comment>
    <comment ref="I9" authorId="0">
      <text>
        <t xml:space="preserve">Cited for E9:I9
A-100 Lone Star Cabinetry Lease 2022-07-01.pdf (page 1)</t>
      </text>
    </comment>
    <comment ref="I90" authorId="0">
      <text>
        <t xml:space="preserve">Cited for E90:I90
E-100 Pioneer Pool Supply Lease 2022-04-01.pdf (page 1)</t>
      </text>
    </comment>
    <comment ref="I91" authorId="0">
      <text>
        <t xml:space="preserve">Cited for E91:I91
E-300 Cross Timbers Millwork Lease 2025-09-01.pdf (page 1)</t>
      </text>
    </comment>
    <comment ref="I92" authorId="0">
      <text>
        <t xml:space="preserve">Cited for E92:I92
E-300 Cross Timbers Millwork Lease 2025-09-01.pdf (page 1)</t>
      </text>
    </comment>
    <comment ref="I93" authorId="0">
      <text>
        <t xml:space="preserve">Cited for E93:I93
E-300 Cross Timbers Millwork Lease 2025-09-01.pdf (page 1)</t>
      </text>
    </comment>
    <comment ref="I94" authorId="0">
      <text>
        <t xml:space="preserve">Cited for E94:I94
E-300 Cross Timbers Millwork Lease 2025-09-01.pdf (page 1)</t>
      </text>
    </comment>
    <comment ref="I95" authorId="0">
      <text>
        <t xml:space="preserve">Cited for E95:I95
E-300 Cross Timbers Millwork Lease 2025-09-01.pdf (page 1)</t>
      </text>
    </comment>
    <comment ref="I96" authorId="0">
      <text>
        <t xml:space="preserve">Cited for E96:I96
E-300 Cross Timbers Millwork Lease 2025-09-01.pdf (page 1)</t>
      </text>
    </comment>
    <comment ref="I97" authorId="0">
      <text>
        <t xml:space="preserve">Cited for E97:I97
E-300 Cross Timbers Millwork Lease 2025-09-01.pdf (page 1)</t>
      </text>
    </comment>
    <comment ref="I98" authorId="0">
      <text>
        <t xml:space="preserve">Cited for E98:I98
F-100 Northgate Packaging Lease 2021-01-01.pdf (page 1)</t>
      </text>
    </comment>
    <comment ref="I99" authorId="0">
      <text>
        <t xml:space="preserve">Cited for E99:I99
F-100 Northgate Packaging Lease 2021-01-01.pdf (page 1)</t>
      </text>
    </comment>
  </commentList>
</comments>
</file>

<file path=xl/comments5.xml><?xml version="1.0" encoding="utf-8"?>
<comments xmlns="http://schemas.openxmlformats.org/spreadsheetml/2006/main">
  <authors>
    <author>Compound</author>
  </authors>
  <commentList>
    <comment ref="C10" authorId="0">
      <text>
        <t xml:space="preserve">Cited for C10:C11
Cedar Fork Offering Memorandum.pdf (page 16)</t>
      </text>
    </comment>
    <comment ref="C6" authorId="0">
      <text>
        <t xml:space="preserve">Cedar Fork Rent Roll 2026-09-30.xlsx (Rent Roll A4)</t>
      </text>
    </comment>
    <comment ref="C7" authorId="0">
      <text>
        <t xml:space="preserve">A-100 Lone Star Cabinetry Lease 2022-07-01.pdf (page 1)</t>
      </text>
    </comment>
    <comment ref="C8" authorId="0">
      <text>
        <t xml:space="preserve">Cedar Fork Offering Memorandum.pdf (page 21)</t>
      </text>
    </comment>
    <comment ref="C9" authorId="0">
      <text>
        <t xml:space="preserve">F-300 Prairie Dental Lab Lease 2021-06-01.pdf (page 5)</t>
      </text>
    </comment>
  </commentList>
</comments>
</file>

<file path=xl/sharedStrings.xml><?xml version="1.0" encoding="utf-8"?>
<sst xmlns="http://schemas.openxmlformats.org/spreadsheetml/2006/main" count="300" uniqueCount="300">
  <si>
    <t>Cedar Fork Commerce Park - Inputs</t>
  </si>
  <si>
    <t>Dates and constants the abstract, reconciliation and closing items read</t>
  </si>
  <si>
    <t>Input</t>
  </si>
  <si>
    <t>As-of date (seller rent roll)</t>
  </si>
  <si>
    <t>Project rentable area (SF, per leases)</t>
  </si>
  <si>
    <t>Target closing date</t>
  </si>
  <si>
    <t>Holdover rent (% of last monthly base rent)</t>
  </si>
  <si>
    <t>Seller market rent, suites 20,000 SF and over ($/SF/yr NNN, 2027)</t>
  </si>
  <si>
    <t>Seller market rent growth (per year)</t>
  </si>
  <si>
    <t>Value</t>
  </si>
  <si>
    <t>Source</t>
  </si>
  <si>
    <t>Seller rent roll, 03 Rent Roll</t>
  </si>
  <si>
    <t>Lease Basic Lease Information, item 9</t>
  </si>
  <si>
    <t>Offering Memorandum, Offering Process</t>
  </si>
  <si>
    <t>Leases, Section 9.1</t>
  </si>
  <si>
    <t>Offering Memorandum, Cash Flow Assumptions</t>
  </si>
  <si>
    <t>Cedar Fork Commerce Park - Contractual Base Rent Schedules</t>
  </si>
  <si>
    <t>Base rent schedules as written in each lease, remeasurement letter and draft amendment. Only rows marked In effect feed the abstract.</t>
  </si>
  <si>
    <t>Suite</t>
  </si>
  <si>
    <t>A-100</t>
  </si>
  <si>
    <t>A-200</t>
  </si>
  <si>
    <t>B-100</t>
  </si>
  <si>
    <t>B-200</t>
  </si>
  <si>
    <t>C-100</t>
  </si>
  <si>
    <t>C-200</t>
  </si>
  <si>
    <t>C-300</t>
  </si>
  <si>
    <t>C-400</t>
  </si>
  <si>
    <t>D-100</t>
  </si>
  <si>
    <t>D-200</t>
  </si>
  <si>
    <t>D-300</t>
  </si>
  <si>
    <t>E-100</t>
  </si>
  <si>
    <t>E-300</t>
  </si>
  <si>
    <t>F-100</t>
  </si>
  <si>
    <t>F-200</t>
  </si>
  <si>
    <t>F-300</t>
  </si>
  <si>
    <t>F-400</t>
  </si>
  <si>
    <t>Source document</t>
  </si>
  <si>
    <t>Lease July 1, 2022</t>
  </si>
  <si>
    <t>Lease February 1, 2023</t>
  </si>
  <si>
    <t>Lease January 1, 2020</t>
  </si>
  <si>
    <t>Lease August 1, 2026</t>
  </si>
  <si>
    <t>Lease November 1, 2021</t>
  </si>
  <si>
    <t>Lease April 1, 2025</t>
  </si>
  <si>
    <t>Lease September 1, 2024</t>
  </si>
  <si>
    <t>Remeasurement letter February 10, 2025 (9,200 SF)</t>
  </si>
  <si>
    <t>Lease June 1, 2019</t>
  </si>
  <si>
    <t>Lease October 1, 2023</t>
  </si>
  <si>
    <t>Lease March 1, 2021</t>
  </si>
  <si>
    <t>Lease January 1, 2024</t>
  </si>
  <si>
    <t>Lease April 1, 2022</t>
  </si>
  <si>
    <t>Lease September 1, 2025</t>
  </si>
  <si>
    <t>Lease January 1, 2021</t>
  </si>
  <si>
    <t>Lease January 1, 2025</t>
  </si>
  <si>
    <t>Lease June 1, 2021</t>
  </si>
  <si>
    <t>First Amendment DRAFT May 12, 2026 (unsigned)</t>
  </si>
  <si>
    <t>Lease June 1, 2024</t>
  </si>
  <si>
    <t>Status</t>
  </si>
  <si>
    <t>In effect</t>
  </si>
  <si>
    <t>Superseded</t>
  </si>
  <si>
    <t>Unsigned draft</t>
  </si>
  <si>
    <t>Period start</t>
  </si>
  <si>
    <t>Period end</t>
  </si>
  <si>
    <t>Rate ($/SF/yr)</t>
  </si>
  <si>
    <t>Annual base rent</t>
  </si>
  <si>
    <t>Monthly base rent</t>
  </si>
  <si>
    <t>Cedar Fork Commerce Park - Lease Abstract</t>
  </si>
  <si>
    <t>One row per suite. Terms per executed lease documents; rent as of the input as-of date (Inputs sheet). Estoppel columns per tenant estoppel certificates.</t>
  </si>
  <si>
    <t>B-300</t>
  </si>
  <si>
    <t>E-200</t>
  </si>
  <si>
    <t>Total</t>
  </si>
  <si>
    <t>Bldg</t>
  </si>
  <si>
    <t>A</t>
  </si>
  <si>
    <t>B</t>
  </si>
  <si>
    <t>C</t>
  </si>
  <si>
    <t>D</t>
  </si>
  <si>
    <t>E</t>
  </si>
  <si>
    <t>F</t>
  </si>
  <si>
    <t>Tenant</t>
  </si>
  <si>
    <t>Lone Star Cabinetry</t>
  </si>
  <si>
    <t>Mesquite Print Co.</t>
  </si>
  <si>
    <t>Trinity Medical Logistics</t>
  </si>
  <si>
    <t>Pecan Street Brewing Supply</t>
  </si>
  <si>
    <t>VACANT</t>
  </si>
  <si>
    <t>Brazos Fire Protection</t>
  </si>
  <si>
    <t>Redbird HVAC Services</t>
  </si>
  <si>
    <t>Caddo Solar Installers</t>
  </si>
  <si>
    <t>Lakeview Auto Glass</t>
  </si>
  <si>
    <t>Bluebonnet Signs</t>
  </si>
  <si>
    <t>Hill Country Floor Supply</t>
  </si>
  <si>
    <t>Elm Fork Electric</t>
  </si>
  <si>
    <t>Pioneer Pool Supply</t>
  </si>
  <si>
    <t>Cross Timbers Millwork</t>
  </si>
  <si>
    <t>Northgate Packaging</t>
  </si>
  <si>
    <t>Ranger Robotics</t>
  </si>
  <si>
    <t>Prairie Dental Lab</t>
  </si>
  <si>
    <t>Big Sky Event Rentals</t>
  </si>
  <si>
    <t>Leased</t>
  </si>
  <si>
    <t>Leased - base rent abated</t>
  </si>
  <si>
    <t>Vacant</t>
  </si>
  <si>
    <t>Holdover - lease expired 5/31/2026</t>
  </si>
  <si>
    <t>Lease documents</t>
  </si>
  <si>
    <t>Lease 7/1/2022; First Amendment 3/15/2024</t>
  </si>
  <si>
    <t>Lease 2/1/2023</t>
  </si>
  <si>
    <t>Lease 1/1/2020</t>
  </si>
  <si>
    <t>Lease 8/1/2026</t>
  </si>
  <si>
    <t>-</t>
  </si>
  <si>
    <t>Lease 11/1/2021</t>
  </si>
  <si>
    <t>Lease 4/1/2025</t>
  </si>
  <si>
    <t>Lease 9/1/2024; Remeasurement letter 2/10/2025</t>
  </si>
  <si>
    <t>Lease 6/1/2019</t>
  </si>
  <si>
    <t>Lease 10/1/2023</t>
  </si>
  <si>
    <t>Lease 3/1/2021</t>
  </si>
  <si>
    <t>Lease 1/1/2024</t>
  </si>
  <si>
    <t>Lease 4/1/2022</t>
  </si>
  <si>
    <t>Lease 9/1/2025</t>
  </si>
  <si>
    <t>Lease 1/1/2021</t>
  </si>
  <si>
    <t>Lease 1/1/2025</t>
  </si>
  <si>
    <t>Lease 6/1/2021 (expired); First Amendment extension is an unsigned DRAFT dated 5/12/2026</t>
  </si>
  <si>
    <t>Lease 6/1/2024</t>
  </si>
  <si>
    <t>Rentable SF</t>
  </si>
  <si>
    <t>Pro rata share</t>
  </si>
  <si>
    <t>Commencement</t>
  </si>
  <si>
    <t>Expiration</t>
  </si>
  <si>
    <t>Months remaining</t>
  </si>
  <si>
    <t>Rent ($/SF/yr)</t>
  </si>
  <si>
    <t>Next step date</t>
  </si>
  <si>
    <t>Next step ($/SF/yr)</t>
  </si>
  <si>
    <t>Next step increase</t>
  </si>
  <si>
    <t>Rent abatement</t>
  </si>
  <si>
    <t>None</t>
  </si>
  <si>
    <t>Base rent abated Aug 2026 - Jan 2027 (6 months); Additional Rent payable (Sec. 2.5)</t>
  </si>
  <si>
    <t>Recovery structure</t>
  </si>
  <si>
    <t>NNN</t>
  </si>
  <si>
    <t>NNN; controllable CAM capped at 5%/yr compounded over first Lease Year base (Sec. 3.6)</t>
  </si>
  <si>
    <t>NNN; share revised to 3.70% by remeasurement</t>
  </si>
  <si>
    <t>Modified gross, base year 2021 (Sec. 3.2)</t>
  </si>
  <si>
    <t>CAM cap base ($/SF)</t>
  </si>
  <si>
    <t>Security deposit</t>
  </si>
  <si>
    <t>TI allowance (lease)</t>
  </si>
  <si>
    <t>TI unpaid (estoppel)</t>
  </si>
  <si>
    <t>Renewal option</t>
  </si>
  <si>
    <t>1 x 5 yrs at 95% of FMV; notice 9-12 months before expiration</t>
  </si>
  <si>
    <t>1 x 5 yrs at FIXED $11.25/SF flat, no increases (Sec. 13.4)</t>
  </si>
  <si>
    <t>None (Sec. 13.2)</t>
  </si>
  <si>
    <t>Termination right</t>
  </si>
  <si>
    <t>One-time right to terminate effective 6/30/2028 on notice by 9/30/2027; fee = unamortized TI and LC plus 3 months' base rent (First Amendment)</t>
  </si>
  <si>
    <t>Holdover rent</t>
  </si>
  <si>
    <t>150% of last month's base rent (Sec. 9.1)</t>
  </si>
  <si>
    <t>150% of last month's base rent (Sec. 9.1); acceptance of rent does not extend the Term (Sec. 9.2)</t>
  </si>
  <si>
    <t>Other rights</t>
  </si>
  <si>
    <t>Largest tenant</t>
  </si>
  <si>
    <t>TI allowance $96,000 (Sec. 6.5); funding status not shown</t>
  </si>
  <si>
    <t>Exclusive use of fenced outdoor storage yard behind Bldg C (Sec. 4.6); legal nonconforming under LI-2 zoning</t>
  </si>
  <si>
    <t>TI allowance $60,000 payable on completion of Tenant's Work (Sec. 6.5)</t>
  </si>
  <si>
    <t>Estoppel date</t>
  </si>
  <si>
    <t>Estoppel monthly rent</t>
  </si>
  <si>
    <t>Estoppel deposit</t>
  </si>
  <si>
    <t>Estoppel exceptions</t>
  </si>
  <si>
    <t>Confirms First Amendment termination right; no other exceptions</t>
  </si>
  <si>
    <t>Base rent abated through January 2027; Additional Rent paid through 9/30/2026</t>
  </si>
  <si>
    <t>Landlord has not paid $38,500 of the $60,000 TI allowance; tenant claims the right to offset it against rent</t>
  </si>
  <si>
    <t>None; certifies 9,200 SF per the remeasurement letter</t>
  </si>
  <si>
    <t>Not returned (outstanding per seller's tracker)</t>
  </si>
  <si>
    <t>Underwriting notes</t>
  </si>
  <si>
    <t>Rent roll and OM omit the termination right; OM calls tenant committed through June 2032</t>
  </si>
  <si>
    <t>Ties to rent roll</t>
  </si>
  <si>
    <t>Rent roll shows '1 x 5 yrs' with no rate; renewal rate is below the expiring $11.56 and seller's market rent</t>
  </si>
  <si>
    <t>Rent roll carries $136,800 as in place; no base rent is collected until 2/1/2027</t>
  </si>
  <si>
    <t>Vacant per rent roll</t>
  </si>
  <si>
    <t>Rent roll shows $13.10/SF, the step effective 11/1/2026; rate in effect at 9/30/2026 is $12.72/SF</t>
  </si>
  <si>
    <t>Unfunded TI and offset claim not shown on rent roll</t>
  </si>
  <si>
    <t>Rent roll and OM still show the pre-remeasurement 9,800 SF and $140,630</t>
  </si>
  <si>
    <t>Rent roll ties to lease; no estoppel; expires 5/31/2027</t>
  </si>
  <si>
    <t>Ties to rent roll; steps to $14.64/SF on 10/1/2026</t>
  </si>
  <si>
    <t>Ties to rent roll; expires 3/31/2027</t>
  </si>
  <si>
    <t>Rent roll shows 6/1/2026-5/31/2029 at $15.25/SF from the unsigned draft; tenant has paid the draft rate of $8,387.50/mo since June 2026 (T12)</t>
  </si>
  <si>
    <t>Ties to rent roll; expires 5/31/2027</t>
  </si>
  <si>
    <t>Cedar Fork Commerce Park - Rent Roll Reconciliation</t>
  </si>
  <si>
    <t>Seller rent roll as of 9/30/2026 against executed lease documents (Lease Abstract) and tenant estoppels. Differences are documents less rent roll.</t>
  </si>
  <si>
    <t>IN-PLACE BASE RENT BRIDGE (ANNUALIZED AT THE AS-OF DATE)</t>
  </si>
  <si>
    <t>Seller rent roll annual base rent</t>
  </si>
  <si>
    <t>(-) C-300 remeasured to 9,200 SF (letter 2/10/2025)</t>
  </si>
  <si>
    <t>(-) C-100 rent step of 11/1/2026 shown early</t>
  </si>
  <si>
    <t>Contractual base rent, F-300 at unsigned draft rate</t>
  </si>
  <si>
    <t>(-) F-300 no executed lease in effect (holdover)</t>
  </si>
  <si>
    <t>Documented base rent, executed leases ($)</t>
  </si>
  <si>
    <t>(-) B-200 base rent abated through January 2027</t>
  </si>
  <si>
    <t>Cash base rent in place, executed leases ($)</t>
  </si>
  <si>
    <t>(+) F-300 holdover payments at the draft rate</t>
  </si>
  <si>
    <t>Cash base rent being billed ($)</t>
  </si>
  <si>
    <t>TIE-OUT TO SELLER T12, SEPTEMBER 2026 (MONTHLY)</t>
  </si>
  <si>
    <t>Documented monthly base rent, executed leases</t>
  </si>
  <si>
    <t>(-) B-200 abated month</t>
  </si>
  <si>
    <t>(+) F-300 holdover payment, September 2026</t>
  </si>
  <si>
    <t>Expected billed base rent, September 2026 ($)</t>
  </si>
  <si>
    <t>Seller T12 base rental revenue, September 2026</t>
  </si>
  <si>
    <t>Difference</t>
  </si>
  <si>
    <t>AREA AND OCCUPANCY</t>
  </si>
  <si>
    <t>Total rentable SF</t>
  </si>
  <si>
    <t>Leased SF (F-300 counted as leased)</t>
  </si>
  <si>
    <t>Occupancy (F-300 counted as leased)</t>
  </si>
  <si>
    <t>Leased SF under executed leases (F-300 excluded)</t>
  </si>
  <si>
    <t>Occupancy under executed leases</t>
  </si>
  <si>
    <t>Rent roll SF</t>
  </si>
  <si>
    <t>Rent roll</t>
  </si>
  <si>
    <t>Document SF</t>
  </si>
  <si>
    <t>Documents</t>
  </si>
  <si>
    <t>SF difference</t>
  </si>
  <si>
    <t>Rent roll start</t>
  </si>
  <si>
    <t>Document start</t>
  </si>
  <si>
    <t>Rent roll expiration</t>
  </si>
  <si>
    <t>Document expiration</t>
  </si>
  <si>
    <t>Dates match</t>
  </si>
  <si>
    <t>n/a</t>
  </si>
  <si>
    <t>Rent roll $/SF</t>
  </si>
  <si>
    <t>Document $/SF</t>
  </si>
  <si>
    <t>Rent roll annual rent</t>
  </si>
  <si>
    <t>Document annual rent</t>
  </si>
  <si>
    <t>Rent difference</t>
  </si>
  <si>
    <t>Estoppel annual rent</t>
  </si>
  <si>
    <t>Estoppel vs rent roll</t>
  </si>
  <si>
    <t>Rent roll recovery type</t>
  </si>
  <si>
    <t>NNN, controllable CAM capped 5%/yr</t>
  </si>
  <si>
    <t>Modified gross</t>
  </si>
  <si>
    <t>Rent roll options</t>
  </si>
  <si>
    <t>1 x 5 yrs at 95% of FMV</t>
  </si>
  <si>
    <t>1 x 5 yrs</t>
  </si>
  <si>
    <t>Variance found</t>
  </si>
  <si>
    <t>Termination right effective 6/30/2028 (First Amendment) missing from options; rent ties</t>
  </si>
  <si>
    <t>Ties</t>
  </si>
  <si>
    <t>Renewal at fixed $11.25/SF flat not shown; rent ties</t>
  </si>
  <si>
    <t>Base rent abated through Jan 2027 not shown; contractual rent ties, $0 collected at as-of date</t>
  </si>
  <si>
    <t>Rent roll uses the 11/1/2026 step ($13.10) instead of $12.72 in effect</t>
  </si>
  <si>
    <t>Unpaid TI of $38,500 with tenant offset claim not shown; rent ties</t>
  </si>
  <si>
    <t>SF and rent not updated for the 2/10/2025 remeasurement to 9,200 SF</t>
  </si>
  <si>
    <t>Ties to lease; no estoppel returned</t>
  </si>
  <si>
    <t>Term and rent taken from unsigned draft amendment; executed lease expired 5/31/2026; no estoppel</t>
  </si>
  <si>
    <t>Cedar Fork Commerce Park - Closing Items</t>
  </si>
  <si>
    <t>Credits, holdbacks and option exposure from the lease documents and estoppels. Dates read from the Inputs sheet.</t>
  </si>
  <si>
    <t>B-200 PECAN STREET BREWING SUPPLY - RENT ABATEMENT</t>
  </si>
  <si>
    <t>Abatement start</t>
  </si>
  <si>
    <t>Abatement end</t>
  </si>
  <si>
    <t>Contractual monthly base rent</t>
  </si>
  <si>
    <t>Abated months remaining after the as-of date</t>
  </si>
  <si>
    <t>Abated base rent remaining after the as-of date</t>
  </si>
  <si>
    <t>Days of the closing month after target closing</t>
  </si>
  <si>
    <t>Abated base rent remaining after target closing (credit to buyer)</t>
  </si>
  <si>
    <t>Base rent abated at the as-of date</t>
  </si>
  <si>
    <t>Abated monthly base rent at the as-of date</t>
  </si>
  <si>
    <t>Abated annual base rent at the as-of date</t>
  </si>
  <si>
    <t>C-200 REDBIRD HVAC SERVICES - UNFUNDED TI ALLOWANCE</t>
  </si>
  <si>
    <t>TI allowance per lease</t>
  </si>
  <si>
    <t>Unpaid per tenant estoppel (tenant claims rent offset)</t>
  </si>
  <si>
    <t>Months of C-200 base rent the offset claim covers</t>
  </si>
  <si>
    <t>Credit to buyer unless seller funds before closing</t>
  </si>
  <si>
    <t>B-200 PECAN STREET BREWING SUPPLY - TI ALLOWANCE</t>
  </si>
  <si>
    <t>TI allowance per lease (funding status not documented)</t>
  </si>
  <si>
    <t>Credit to buyer if unfunded at closing</t>
  </si>
  <si>
    <t>F-300 PRAIRIE DENTAL LAB - HOLDOVER</t>
  </si>
  <si>
    <t>Last monthly base rent under the expired lease (6/1/2025 - 5/31/2026)</t>
  </si>
  <si>
    <t>Holdover rent rate</t>
  </si>
  <si>
    <t>Contractual holdover rent per month</t>
  </si>
  <si>
    <t>Monthly payment per T12 since June 2026 (unsigned draft rate)</t>
  </si>
  <si>
    <t>Payment less contractual holdover rent, per month</t>
  </si>
  <si>
    <t>Annual base rent on the rent roll resting on the unsigned draft</t>
  </si>
  <si>
    <t>A-100 LONE STAR CABINETRY - TERMINATION OPTION</t>
  </si>
  <si>
    <t>Termination date</t>
  </si>
  <si>
    <t>Notice deadline</t>
  </si>
  <si>
    <t>Monthly base rent in effect at the termination date</t>
  </si>
  <si>
    <t>Months of base rent in the termination fee</t>
  </si>
  <si>
    <t>Base rent component of the termination fee</t>
  </si>
  <si>
    <t>Unamortized TI and leasing commission component: not in data room, request from seller</t>
  </si>
  <si>
    <t>Base rent payable after the termination date through 6/30/2032</t>
  </si>
  <si>
    <t>B-100 TRINITY MEDICAL LOGISTICS - FIXED-RATE RENEWAL</t>
  </si>
  <si>
    <t>Expiring rate, 2027 ($/SF/yr)</t>
  </si>
  <si>
    <t>Fixed renewal rate, flat for five years ($/SF/yr)</t>
  </si>
  <si>
    <t>Seller market rent for 2028, suites 20,000 SF and over ($/SF/yr)</t>
  </si>
  <si>
    <t>Renewal rate less seller 2028 market rent ($/SF/yr)</t>
  </si>
  <si>
    <t>Annual base rent effect in 2028 vs seller market assumption</t>
  </si>
  <si>
    <t>Annual base rent effect vs expiring rent</t>
  </si>
  <si>
    <t>SECURITY DEPOSITS</t>
  </si>
  <si>
    <t>Deposits per leases (17 tenants)</t>
  </si>
  <si>
    <t>Deposits confirmed by estoppels (15 tenants)</t>
  </si>
  <si>
    <t>Deposits not confirmed by estoppel (C-400, F-300)</t>
  </si>
  <si>
    <t>Estoppels whose deposit differs from the lease (count)</t>
  </si>
  <si>
    <t>Amount</t>
  </si>
  <si>
    <t>Lease 6/1/2021 (expired); unsigned DRAFT First Amendment 5/12/2026</t>
  </si>
  <si>
    <t>Base rent abated Aug 2026 - Jan 2027 (6 mo); Additional Rent payable (Sec. 2.5)</t>
  </si>
  <si>
    <t>NNN; controllable CAM capped 5%/yr compounded (Sec. 3.6)</t>
  </si>
  <si>
    <t>One-time, effective 6/30/2028; notice by 9/30/2027; fee = unamortized TI/LC + 3 months' base rent</t>
  </si>
  <si>
    <t>150% of last month's rent (Sec. 9.1); accepting rent does not extend the Term (Sec. 9.2)</t>
  </si>
  <si>
    <t>TI allowance $96,000 (Sec. 6.5); funding status not documented</t>
  </si>
  <si>
    <t>Exclusive fenced outdoor storage yard behind Bldg C (Sec. 4.6); legal nonconforming use under LI-2</t>
  </si>
  <si>
    <t>$38,500 of $60,000 TI allowance unpaid; tenant claims right to offset against rent</t>
  </si>
  <si>
    <t>Cedar Fork Commerce Park (illustrative) - Lease Abstract</t>
  </si>
  <si>
    <t>Cedar Fork Commerce Park (illustrative) - Rent Roll Reconciliation</t>
  </si>
  <si>
    <t>Cedar Fork Commerce Park (illustrative) - Closing Items</t>
  </si>
  <si>
    <t>Cedar Fork Commerce Park (illustrative) - Contractual Base Rent Schedules</t>
  </si>
  <si>
    <t>Cedar Fork Commerce Park (illustrative) - Inputs</t>
  </si>
  <si>
    <t>TI allowance $96,000 (Sec. 6.5); paid in full per estoppel (v2)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</si>
</sst>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(#,##0.00);_(* &quot;-&quot;??_);_(@_)"/>
    <numFmt numFmtId="165" formatCode="_(* #,##0_);_(* (#,##0);_(* &quot;-&quot;??_);_(@_)"/>
    <numFmt numFmtId="166" formatCode="0.0%;(0.0%);&quot;-&quot;"/>
    <numFmt numFmtId="167" formatCode="#,##0;(#,##0);&quot;-&quot;"/>
    <numFmt numFmtId="168" formatCode="0.00%;(0.00%);&quot;-&quot;"/>
    <numFmt numFmtId="169" formatCode="0.0&quot; mo&quot;"/>
    <numFmt numFmtId="170" formatCode="0.0%"/>
  </numFmts>
  <fonts count="11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2060"/>
      <name val="Arial"/>
      <family val="2"/>
    </font>
    <font>
      <i/>
      <sz val="10"/>
      <color rgb="FF000000"/>
      <name val="Arial"/>
      <family val="2"/>
    </font>
    <font>
      <i/>
      <sz val="10"/>
      <color rgb="FF646464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FF"/>
      <name val="Arial"/>
      <family val="2"/>
    </font>
    <font>
      <sz val="10"/>
      <color rgb="FF008000"/>
      <name val="Arial"/>
      <family val="2"/>
    </font>
    <font>
      <b/>
      <sz val="10"/>
      <color rgb="FF008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>
        <color rgb="FF000000"/>
      </top>
      <bottom/>
      <diagonal/>
    </border>
  </borders>
  <cellStyleXfs count="1">
    <xf borderId="0" fillId="0" fontId="0" numFmtId="0" applyAlignment="1" applyFont="1" applyFill="1"/>
  </cellStyleXfs>
  <cellXfs count="50">
    <xf xfId="0" borderId="0" fillId="0" fontId="0" numFmtId="0"/>
    <xf xfId="0" borderId="0" fillId="0" fontId="0" numFmtId="14"/>
    <xf xfId="0" borderId="0" fillId="0" fontId="1" numFmtId="0" applyFont="1"/>
    <xf xfId="0" borderId="0" fillId="0" fontId="3" numFmtId="0" applyFont="1"/>
    <xf xfId="0" borderId="0" fillId="0" fontId="5" numFmtId="0" applyFont="1"/>
    <xf xfId="0" borderId="0" fillId="2" fontId="7" numFmtId="0" applyFont="1" applyFill="1"/>
    <xf xfId="0" borderId="0" fillId="0" fontId="0" numFmtId="1"/>
    <xf xfId="0" borderId="0" fillId="0" fontId="0" numFmtId="164"/>
    <xf xfId="0" borderId="0" fillId="0" fontId="0" numFmtId="165"/>
    <xf xfId="0" borderId="0" fillId="2" fontId="7" numFmtId="0" applyAlignment="1" applyFont="1" applyFill="1">
      <alignment horizontal="right"/>
    </xf>
    <xf xfId="0" borderId="0" fillId="0" fontId="0" numFmtId="14" applyAlignment="1">
      <alignment horizontal="right"/>
    </xf>
    <xf xfId="0" borderId="0" fillId="0" fontId="0" numFmtId="164" applyAlignment="1">
      <alignment horizontal="right"/>
    </xf>
    <xf xfId="0" borderId="0" fillId="0" fontId="0" numFmtId="166" applyAlignment="1">
      <alignment horizontal="right"/>
    </xf>
    <xf xfId="0" borderId="0" fillId="0" fontId="0" numFmtId="0" applyAlignment="1">
      <alignment horizontal="left"/>
    </xf>
    <xf xfId="0" borderId="0" fillId="0" fontId="1" numFmtId="165" applyFont="1"/>
    <xf xfId="0" borderId="2" fillId="0" fontId="1" numFmtId="0" applyFont="1"/>
    <xf xfId="0" borderId="2" fillId="0" fontId="1" numFmtId="3" applyFont="1"/>
    <xf xfId="0" borderId="2" fillId="0" fontId="1" numFmtId="10" applyFont="1"/>
    <xf xfId="0" borderId="2" fillId="0" fontId="1" numFmtId="164" applyFont="1"/>
    <xf xfId="0" borderId="2" fillId="0" fontId="1" numFmtId="165" applyFont="1"/>
    <xf xfId="0" borderId="0" fillId="0" fontId="8" numFmtId="3" applyFont="1"/>
    <xf xfId="0" borderId="0" fillId="0" fontId="9" numFmtId="10" applyFont="1"/>
    <xf xfId="0" borderId="0" fillId="0" fontId="8" numFmtId="14" applyFont="1"/>
    <xf xfId="0" borderId="0" fillId="0" fontId="8" numFmtId="164" applyFont="1"/>
    <xf xfId="0" borderId="0" fillId="0" fontId="8" numFmtId="165" applyFont="1"/>
    <xf xfId="0" borderId="0" fillId="0" fontId="0" numFmtId="167"/>
    <xf xfId="0" borderId="0" fillId="0" fontId="0" numFmtId="0" applyAlignment="1">
      <alignment horizontal="center"/>
    </xf>
    <xf xfId="0" borderId="0" fillId="2" fontId="7" numFmtId="0" applyAlignment="1" applyFont="1" applyFill="1">
      <alignment horizontal="center"/>
    </xf>
    <xf xfId="0" borderId="0" fillId="0" fontId="0" numFmtId="165" applyAlignment="1">
      <alignment horizontal="right"/>
    </xf>
    <xf xfId="0" borderId="2" fillId="0" fontId="1" numFmtId="167" applyFont="1"/>
    <xf xfId="0" borderId="0" fillId="0" fontId="0" numFmtId="168"/>
    <xf xfId="0" borderId="0" fillId="0" fontId="9" numFmtId="0" applyFont="1"/>
    <xf xfId="0" borderId="0" fillId="0" fontId="8" numFmtId="167" applyFont="1"/>
    <xf xfId="0" borderId="0" fillId="0" fontId="9" numFmtId="167" applyFont="1"/>
    <xf xfId="0" borderId="0" fillId="0" fontId="9" numFmtId="14" applyFont="1"/>
    <xf xfId="0" borderId="0" fillId="0" fontId="9" numFmtId="164" applyFont="1"/>
    <xf xfId="0" borderId="0" fillId="0" fontId="9" numFmtId="165" applyFont="1"/>
    <xf xfId="0" borderId="0" fillId="0" fontId="0" numFmtId="0" applyAlignment="1">
      <alignment indent="1"/>
    </xf>
    <xf xfId="0" borderId="0" fillId="0" fontId="9" numFmtId="9" applyFont="1"/>
    <xf xfId="0" borderId="0" fillId="0" fontId="8" numFmtId="1" applyFont="1"/>
    <xf xfId="0" borderId="0" fillId="0" fontId="8" numFmtId="9" applyFont="1"/>
    <xf xfId="0" borderId="0" fillId="0" fontId="8" numFmtId="2" applyFont="1"/>
    <xf xfId="0" borderId="0" fillId="0" fontId="8" numFmtId="170" applyFont="1"/>
    <xf xfId="0" borderId="0" fillId="0" fontId="9" numFmtId="1" applyFont="1"/>
    <xf xfId="0" borderId="0" fillId="0" fontId="9" numFmtId="14" applyAlignment="1" applyFont="1">
      <alignment horizontal="right"/>
    </xf>
    <xf xfId="0" borderId="0" fillId="0" fontId="9" numFmtId="164" applyAlignment="1" applyFont="1">
      <alignment horizontal="right"/>
    </xf>
    <xf xfId="0" borderId="0" fillId="0" fontId="9" numFmtId="165" applyAlignment="1" applyFont="1">
      <alignment horizontal="right"/>
    </xf>
    <xf xfId="0" borderId="0" fillId="0" fontId="10" numFmtId="164" applyFont="1"/>
    <xf xfId="0" borderId="0" fillId="0" fontId="9" numFmtId="0" applyAlignment="1" applyFont="1">
      <alignment horizontal="right"/>
    </xf>
    <xf xfId="0" borderId="0" fillId="0" fontId="9" numFmtId="169" applyFont="1"/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comments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comments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comments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commentsDrawing4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comments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25"/>
  <sheetViews>
    <sheetView showGridLines="0"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1" sqref="A1"/>
    </sheetView>
  </sheetViews>
  <cols>
    <col min="1" max="1" width="2.21875" customWidth="1"/>
    <col min="2" max="2" width="7" customWidth="1"/>
    <col min="3" max="3" width="6" customWidth="1"/>
    <col min="4" max="4" width="29" customWidth="1"/>
    <col min="5" max="5" width="36" customWidth="1"/>
    <col min="6" max="6" width="68" customWidth="1"/>
    <col min="7" max="7" width="13" customWidth="1"/>
    <col min="8" max="8" width="16" customWidth="1"/>
    <col min="9" max="9" width="14" customWidth="1"/>
    <col min="10" max="10" width="12" customWidth="1"/>
    <col min="11" max="11" width="18" customWidth="1"/>
    <col min="12" max="12" width="16" customWidth="1"/>
    <col min="13" max="13" width="19" customWidth="1"/>
    <col min="14" max="14" width="18" customWidth="1"/>
    <col min="15" max="15" width="16" customWidth="1"/>
    <col min="16" max="16" width="21" customWidth="1"/>
    <col min="17" max="17" width="20" customWidth="1"/>
    <col min="18" max="18" width="81" customWidth="1"/>
    <col min="19" max="19" width="58" customWidth="1"/>
    <col min="20" max="20" width="21" customWidth="1"/>
    <col min="21" max="21" width="18" customWidth="1"/>
    <col min="22" max="23" width="22" customWidth="1"/>
    <col min="24" max="24" width="63" customWidth="1"/>
    <col min="25" max="25" width="99" customWidth="1"/>
    <col min="26" max="26" width="90" customWidth="1"/>
    <col min="27" max="27" width="100" customWidth="1"/>
    <col min="28" max="28" width="15" customWidth="1"/>
    <col min="29" max="29" width="23" customWidth="1"/>
    <col min="30" max="30" width="18" customWidth="1"/>
    <col min="31" max="31" width="84" customWidth="1"/>
    <col min="32" max="32" width="90" customWidth="1"/>
  </cols>
  <sheetData>
    <row r="2">
      <c r="B2" t="s" s="3">
        <v>294</v>
      </c>
    </row>
    <row r="3">
      <c r="B3" t="s" s="4">
        <v>66</v>
      </c>
    </row>
    <row r="5">
      <c r="B5" t="s" s="5">
        <v>18</v>
      </c>
      <c r="C5" t="s" s="5">
        <v>70</v>
      </c>
      <c r="D5" t="s" s="5">
        <v>77</v>
      </c>
      <c r="E5" t="s" s="5">
        <v>56</v>
      </c>
      <c r="F5" t="s" s="5">
        <v>100</v>
      </c>
      <c r="G5" t="s" s="9">
        <v>119</v>
      </c>
      <c r="H5" t="s" s="9">
        <v>120</v>
      </c>
      <c r="I5" t="s" s="9">
        <v>121</v>
      </c>
      <c r="J5" t="s" s="9">
        <v>122</v>
      </c>
      <c r="K5" t="s" s="9">
        <v>123</v>
      </c>
      <c r="L5" t="s" s="9">
        <v>124</v>
      </c>
      <c r="M5" t="s" s="9">
        <v>64</v>
      </c>
      <c r="N5" t="s" s="9">
        <v>63</v>
      </c>
      <c r="O5" t="s" s="9">
        <v>125</v>
      </c>
      <c r="P5" t="s" s="9">
        <v>126</v>
      </c>
      <c r="Q5" t="s" s="9">
        <v>127</v>
      </c>
      <c r="R5" t="s" s="5">
        <v>128</v>
      </c>
      <c r="S5" t="s" s="5">
        <v>131</v>
      </c>
      <c r="T5" t="s" s="9">
        <v>136</v>
      </c>
      <c r="U5" t="s" s="9">
        <v>137</v>
      </c>
      <c r="V5" t="s" s="9">
        <v>138</v>
      </c>
      <c r="W5" t="s" s="9">
        <v>139</v>
      </c>
      <c r="X5" t="s" s="5">
        <v>140</v>
      </c>
      <c r="Y5" t="s" s="5">
        <v>144</v>
      </c>
      <c r="Z5" t="s" s="5">
        <v>146</v>
      </c>
      <c r="AA5" t="s" s="5">
        <v>149</v>
      </c>
      <c r="AB5" t="s" s="9">
        <v>154</v>
      </c>
      <c r="AC5" t="s" s="9">
        <v>155</v>
      </c>
      <c r="AD5" t="s" s="9">
        <v>156</v>
      </c>
      <c r="AE5" t="s" s="5">
        <v>157</v>
      </c>
      <c r="AF5" t="s" s="5">
        <v>163</v>
      </c>
    </row>
    <row r="6">
      <c r="B6" t="s" s="13">
        <v>19</v>
      </c>
      <c r="C6" t="s" s="13">
        <v>71</v>
      </c>
      <c r="D6" t="s">
        <v>78</v>
      </c>
      <c r="E6" t="s">
        <v>96</v>
      </c>
      <c r="F6" t="s">
        <v>101</v>
      </c>
      <c r="G6" s="20">
        <v>31200</v>
      </c>
      <c r="H6" s="21">
        <f>G6/Inputs!$C$7</f>
        <v>0.12560386473429952</v>
      </c>
      <c r="I6" s="22">
        <v>44743</v>
      </c>
      <c r="J6" s="22">
        <v>48395</v>
      </c>
      <c r="K6" s="43">
        <f>MAX(0,(YEAR(J6)-YEAR(Inputs!$C$6))*12+MONTH(J6)-MONTH(Inputs!$C$6))</f>
        <v>69</v>
      </c>
      <c r="L6" s="35">
        <f>SUMIFS('Rent Schedules'!$G$6:$G$122,'Rent Schedules'!$B$6:$B$122,$B6,'Rent Schedules'!$D$6:$D$122,"In effect",'Rent Schedules'!$E$6:$E$122,"&lt;="&amp;Inputs!$C$6,'Rent Schedules'!$F$6:$F$122,"&gt;="&amp;Inputs!$C$6)</f>
        <v>11.76</v>
      </c>
      <c r="M6" s="35">
        <f>SUMIFS('Rent Schedules'!$I$6:$I$122,'Rent Schedules'!$B$6:$B$122,$B6,'Rent Schedules'!$D$6:$D$122,"In effect",'Rent Schedules'!$E$6:$E$122,"&lt;="&amp;Inputs!$C$6,'Rent Schedules'!$F$6:$F$122,"&gt;="&amp;Inputs!$C$6)</f>
        <v>30576</v>
      </c>
      <c r="N6" s="36">
        <f>SUMIFS('Rent Schedules'!$H$6:$H$122,'Rent Schedules'!$B$6:$B$122,$B6,'Rent Schedules'!$D$6:$D$122,"In effect",'Rent Schedules'!$E$6:$E$122,"&lt;="&amp;Inputs!$C$6,'Rent Schedules'!$F$6:$F$122,"&gt;="&amp;Inputs!$C$6)</f>
        <v>366912</v>
      </c>
      <c r="O6" s="44">
        <f>IFERROR(1/(1/_xlfn.MINIFS('Rent Schedules'!$E$6:$E$122,'Rent Schedules'!$B$6:$B$122,$B6,'Rent Schedules'!$D$6:$D$122,"In effect",'Rent Schedules'!$E$6:$E$122,"&gt;"&amp;Inputs!$C$6)),"-")</f>
        <v>46569</v>
      </c>
      <c r="P6" s="45">
        <f>IF(O6="-","-",SUMIFS('Rent Schedules'!$G$6:$G$122,'Rent Schedules'!$B$6:$B$122,$B6,'Rent Schedules'!$D$6:$D$122,"In effect",'Rent Schedules'!$E$6:$E$122,O6))</f>
        <v>12.17</v>
      </c>
      <c r="Q6" s="12">
        <f>IF(OR(O6="-",L6=0),"-",P6/L6-1)</f>
        <v>0.03486394557823136</v>
      </c>
      <c r="R6" t="s">
        <v>129</v>
      </c>
      <c r="S6" t="s">
        <v>132</v>
      </c>
      <c r="T6" s="7"/>
      <c r="U6" s="23">
        <v>26650</v>
      </c>
      <c r="V6" s="8"/>
      <c r="W6" s="8"/>
      <c r="X6" t="s">
        <v>141</v>
      </c>
      <c r="Y6" t="s">
        <v>289</v>
      </c>
      <c r="Z6" t="s">
        <v>147</v>
      </c>
      <c r="AA6" t="s">
        <v>150</v>
      </c>
      <c r="AB6" s="22">
        <v>46280</v>
      </c>
      <c r="AC6" s="23">
        <v>30576</v>
      </c>
      <c r="AD6" s="23">
        <v>26650</v>
      </c>
      <c r="AE6" t="s">
        <v>158</v>
      </c>
      <c r="AF6" t="s">
        <v>164</v>
      </c>
    </row>
    <row r="7">
      <c r="B7" t="s" s="13">
        <v>20</v>
      </c>
      <c r="C7" t="s" s="13">
        <v>71</v>
      </c>
      <c r="D7" t="s">
        <v>79</v>
      </c>
      <c r="E7" t="s">
        <v>96</v>
      </c>
      <c r="F7" t="s">
        <v>102</v>
      </c>
      <c r="G7" s="20">
        <v>7200</v>
      </c>
      <c r="H7" s="21">
        <f>G7/Inputs!$C$7</f>
        <v>0.028985507246376812</v>
      </c>
      <c r="I7" s="22">
        <v>44958</v>
      </c>
      <c r="J7" s="22">
        <v>46783</v>
      </c>
      <c r="K7" s="43">
        <f>MAX(0,(YEAR(J7)-YEAR(Inputs!$C$6))*12+MONTH(J7)-MONTH(Inputs!$C$6))</f>
        <v>16</v>
      </c>
      <c r="L7" s="35">
        <f>SUMIFS('Rent Schedules'!$G$6:$G$122,'Rent Schedules'!$B$6:$B$122,$B7,'Rent Schedules'!$D$6:$D$122,"In effect",'Rent Schedules'!$E$6:$E$122,"&lt;="&amp;Inputs!$C$6,'Rent Schedules'!$F$6:$F$122,"&gt;="&amp;Inputs!$C$6)</f>
        <v>14.41</v>
      </c>
      <c r="M7" s="35">
        <f>SUMIFS('Rent Schedules'!$I$6:$I$122,'Rent Schedules'!$B$6:$B$122,$B7,'Rent Schedules'!$D$6:$D$122,"In effect",'Rent Schedules'!$E$6:$E$122,"&lt;="&amp;Inputs!$C$6,'Rent Schedules'!$F$6:$F$122,"&gt;="&amp;Inputs!$C$6)</f>
        <v>8646</v>
      </c>
      <c r="N7" s="36">
        <f>SUMIFS('Rent Schedules'!$H$6:$H$122,'Rent Schedules'!$B$6:$B$122,$B7,'Rent Schedules'!$D$6:$D$122,"In effect",'Rent Schedules'!$E$6:$E$122,"&lt;="&amp;Inputs!$C$6,'Rent Schedules'!$F$6:$F$122,"&gt;="&amp;Inputs!$C$6)</f>
        <v>103752</v>
      </c>
      <c r="O7" s="44">
        <f>IFERROR(1/(1/_xlfn.MINIFS('Rent Schedules'!$E$6:$E$122,'Rent Schedules'!$B$6:$B$122,$B7,'Rent Schedules'!$D$6:$D$122,"In effect",'Rent Schedules'!$E$6:$E$122,"&gt;"&amp;Inputs!$C$6)),"-")</f>
        <v>46419</v>
      </c>
      <c r="P7" s="45">
        <f>IF(O7="-","-",SUMIFS('Rent Schedules'!$G$6:$G$122,'Rent Schedules'!$B$6:$B$122,$B7,'Rent Schedules'!$D$6:$D$122,"In effect",'Rent Schedules'!$E$6:$E$122,O7))</f>
        <v>14.92</v>
      </c>
      <c r="Q7" s="12">
        <f>IF(OR(O7="-",L7=0),"-",P7/L7-1)</f>
        <v>0.03539208882720324</v>
      </c>
      <c r="R7" t="s">
        <v>129</v>
      </c>
      <c r="S7" t="s">
        <v>132</v>
      </c>
      <c r="T7" s="7"/>
      <c r="U7" s="23">
        <v>7800</v>
      </c>
      <c r="V7" s="8"/>
      <c r="W7" s="8"/>
      <c r="X7" t="s">
        <v>141</v>
      </c>
      <c r="Y7" t="s">
        <v>129</v>
      </c>
      <c r="Z7" t="s">
        <v>147</v>
      </c>
      <c r="AA7" t="s">
        <v>105</v>
      </c>
      <c r="AB7" s="22">
        <v>46275</v>
      </c>
      <c r="AC7" s="23">
        <v>8646</v>
      </c>
      <c r="AD7" s="23">
        <v>7800</v>
      </c>
      <c r="AE7" t="s">
        <v>129</v>
      </c>
      <c r="AF7" t="s">
        <v>165</v>
      </c>
    </row>
    <row r="8">
      <c r="B8" t="s" s="13">
        <v>21</v>
      </c>
      <c r="C8" t="s" s="13">
        <v>72</v>
      </c>
      <c r="D8" t="s">
        <v>80</v>
      </c>
      <c r="E8" t="s">
        <v>96</v>
      </c>
      <c r="F8" t="s">
        <v>103</v>
      </c>
      <c r="G8" s="20">
        <v>24000</v>
      </c>
      <c r="H8" s="21">
        <f>G8/Inputs!$C$7</f>
        <v>0.0966183574879227</v>
      </c>
      <c r="I8" s="22">
        <v>43831</v>
      </c>
      <c r="J8" s="22">
        <v>46752</v>
      </c>
      <c r="K8" s="43">
        <f>MAX(0,(YEAR(J8)-YEAR(Inputs!$C$6))*12+MONTH(J8)-MONTH(Inputs!$C$6))</f>
        <v>15</v>
      </c>
      <c r="L8" s="35">
        <f>SUMIFS('Rent Schedules'!$G$6:$G$122,'Rent Schedules'!$B$6:$B$122,$B8,'Rent Schedules'!$D$6:$D$122,"In effect",'Rent Schedules'!$E$6:$E$122,"&lt;="&amp;Inputs!$C$6,'Rent Schedules'!$F$6:$F$122,"&gt;="&amp;Inputs!$C$6)</f>
        <v>11.22</v>
      </c>
      <c r="M8" s="35">
        <f>SUMIFS('Rent Schedules'!$I$6:$I$122,'Rent Schedules'!$B$6:$B$122,$B8,'Rent Schedules'!$D$6:$D$122,"In effect",'Rent Schedules'!$E$6:$E$122,"&lt;="&amp;Inputs!$C$6,'Rent Schedules'!$F$6:$F$122,"&gt;="&amp;Inputs!$C$6)</f>
        <v>22440</v>
      </c>
      <c r="N8" s="36">
        <f>SUMIFS('Rent Schedules'!$H$6:$H$122,'Rent Schedules'!$B$6:$B$122,$B8,'Rent Schedules'!$D$6:$D$122,"In effect",'Rent Schedules'!$E$6:$E$122,"&lt;="&amp;Inputs!$C$6,'Rent Schedules'!$F$6:$F$122,"&gt;="&amp;Inputs!$C$6)</f>
        <v>269280</v>
      </c>
      <c r="O8" s="44">
        <f>IFERROR(1/(1/_xlfn.MINIFS('Rent Schedules'!$E$6:$E$122,'Rent Schedules'!$B$6:$B$122,$B8,'Rent Schedules'!$D$6:$D$122,"In effect",'Rent Schedules'!$E$6:$E$122,"&gt;"&amp;Inputs!$C$6)),"-")</f>
        <v>46388</v>
      </c>
      <c r="P8" s="45">
        <f>IF(O8="-","-",SUMIFS('Rent Schedules'!$G$6:$G$122,'Rent Schedules'!$B$6:$B$122,$B8,'Rent Schedules'!$D$6:$D$122,"In effect",'Rent Schedules'!$E$6:$E$122,O8))</f>
        <v>11.56</v>
      </c>
      <c r="Q8" s="12">
        <f>IF(OR(O8="-",L8=0),"-",P8/L8-1)</f>
        <v>0.030303030303030276</v>
      </c>
      <c r="R8" t="s">
        <v>129</v>
      </c>
      <c r="S8" t="s">
        <v>288</v>
      </c>
      <c r="T8" s="23">
        <v>0.95</v>
      </c>
      <c r="U8" s="23">
        <v>18800</v>
      </c>
      <c r="V8" s="8"/>
      <c r="W8" s="8"/>
      <c r="X8" t="s">
        <v>142</v>
      </c>
      <c r="Y8" t="s">
        <v>129</v>
      </c>
      <c r="Z8" t="s">
        <v>147</v>
      </c>
      <c r="AA8" t="s">
        <v>105</v>
      </c>
      <c r="AB8" s="22">
        <v>46279</v>
      </c>
      <c r="AC8" s="23">
        <v>22440</v>
      </c>
      <c r="AD8" s="23">
        <v>18800</v>
      </c>
      <c r="AE8" t="s">
        <v>129</v>
      </c>
      <c r="AF8" t="s">
        <v>166</v>
      </c>
    </row>
    <row r="9">
      <c r="B9" t="s" s="13">
        <v>22</v>
      </c>
      <c r="C9" t="s" s="13">
        <v>72</v>
      </c>
      <c r="D9" t="s">
        <v>81</v>
      </c>
      <c r="E9" t="s">
        <v>97</v>
      </c>
      <c r="F9" t="s">
        <v>104</v>
      </c>
      <c r="G9" s="20">
        <v>9600</v>
      </c>
      <c r="H9" s="21">
        <f>G9/Inputs!$C$7</f>
        <v>0.03864734299516908</v>
      </c>
      <c r="I9" s="22">
        <v>46235</v>
      </c>
      <c r="J9" s="22">
        <v>48244</v>
      </c>
      <c r="K9" s="43">
        <f>MAX(0,(YEAR(J9)-YEAR(Inputs!$C$6))*12+MONTH(J9)-MONTH(Inputs!$C$6))</f>
        <v>64</v>
      </c>
      <c r="L9" s="35">
        <f>SUMIFS('Rent Schedules'!$G$6:$G$122,'Rent Schedules'!$B$6:$B$122,$B9,'Rent Schedules'!$D$6:$D$122,"In effect",'Rent Schedules'!$E$6:$E$122,"&lt;="&amp;Inputs!$C$6,'Rent Schedules'!$F$6:$F$122,"&gt;="&amp;Inputs!$C$6)</f>
        <v>14.25</v>
      </c>
      <c r="M9" s="35">
        <f>SUMIFS('Rent Schedules'!$I$6:$I$122,'Rent Schedules'!$B$6:$B$122,$B9,'Rent Schedules'!$D$6:$D$122,"In effect",'Rent Schedules'!$E$6:$E$122,"&lt;="&amp;Inputs!$C$6,'Rent Schedules'!$F$6:$F$122,"&gt;="&amp;Inputs!$C$6)</f>
        <v>11400</v>
      </c>
      <c r="N9" s="36">
        <f>SUMIFS('Rent Schedules'!$H$6:$H$122,'Rent Schedules'!$B$6:$B$122,$B9,'Rent Schedules'!$D$6:$D$122,"In effect",'Rent Schedules'!$E$6:$E$122,"&lt;="&amp;Inputs!$C$6,'Rent Schedules'!$F$6:$F$122,"&gt;="&amp;Inputs!$C$6)</f>
        <v>136800</v>
      </c>
      <c r="O9" s="44">
        <f>IFERROR(1/(1/_xlfn.MINIFS('Rent Schedules'!$E$6:$E$122,'Rent Schedules'!$B$6:$B$122,$B9,'Rent Schedules'!$D$6:$D$122,"In effect",'Rent Schedules'!$E$6:$E$122,"&gt;"&amp;Inputs!$C$6)),"-")</f>
        <v>46600</v>
      </c>
      <c r="P9" s="45">
        <f>IF(O9="-","-",SUMIFS('Rent Schedules'!$G$6:$G$122,'Rent Schedules'!$B$6:$B$122,$B9,'Rent Schedules'!$D$6:$D$122,"In effect",'Rent Schedules'!$E$6:$E$122,O9))</f>
        <v>14.82</v>
      </c>
      <c r="Q9" s="12">
        <f>IF(OR(O9="-",L9=0),"-",P9/L9-1)</f>
        <v>0.040000000000000036</v>
      </c>
      <c r="R9" t="s">
        <v>287</v>
      </c>
      <c r="S9" t="s">
        <v>132</v>
      </c>
      <c r="T9" s="7"/>
      <c r="U9" s="23">
        <v>11400</v>
      </c>
      <c r="V9" s="24">
        <v>96000</v>
      </c>
      <c r="W9" s="8"/>
      <c r="X9" t="s">
        <v>141</v>
      </c>
      <c r="Y9" t="s">
        <v>129</v>
      </c>
      <c r="Z9" t="s">
        <v>147</v>
      </c>
      <c r="AA9" t="s">
        <v>299</v>
      </c>
      <c r="AB9" s="22">
        <v>46286</v>
      </c>
      <c r="AC9" s="23">
        <v>11400</v>
      </c>
      <c r="AD9" s="23">
        <v>11400</v>
      </c>
      <c r="AE9" t="s">
        <v>159</v>
      </c>
      <c r="AF9" t="s">
        <v>167</v>
      </c>
    </row>
    <row r="10">
      <c r="B10" t="s" s="13">
        <v>67</v>
      </c>
      <c r="C10" t="s" s="13">
        <v>72</v>
      </c>
      <c r="D10" t="s">
        <v>82</v>
      </c>
      <c r="E10" t="s">
        <v>98</v>
      </c>
      <c r="F10" t="s">
        <v>105</v>
      </c>
      <c r="G10" s="20">
        <v>8400</v>
      </c>
      <c r="H10" s="21">
        <f>G10/Inputs!$C$7</f>
        <v>0.033816425120772944</v>
      </c>
      <c r="I10" s="1"/>
      <c r="J10" s="1"/>
      <c r="K10" s="6"/>
      <c r="L10" s="7"/>
      <c r="M10" s="7"/>
      <c r="N10" s="8"/>
      <c r="O10" s="10"/>
      <c r="P10" s="11"/>
      <c r="Q10" s="12"/>
      <c r="R10" t="s">
        <v>105</v>
      </c>
      <c r="S10" t="s">
        <v>105</v>
      </c>
      <c r="T10" s="7"/>
      <c r="U10" s="7"/>
      <c r="V10" s="8"/>
      <c r="W10" s="8"/>
      <c r="X10" t="s">
        <v>105</v>
      </c>
      <c r="Y10" t="s">
        <v>105</v>
      </c>
      <c r="Z10" t="s">
        <v>105</v>
      </c>
      <c r="AA10" t="s">
        <v>105</v>
      </c>
      <c r="AB10" s="1"/>
      <c r="AC10" s="7"/>
      <c r="AD10" s="7"/>
      <c r="AE10" t="s">
        <v>105</v>
      </c>
      <c r="AF10" t="s">
        <v>168</v>
      </c>
    </row>
    <row r="11">
      <c r="B11" t="s" s="13">
        <v>23</v>
      </c>
      <c r="C11" t="s" s="13">
        <v>73</v>
      </c>
      <c r="D11" t="s">
        <v>83</v>
      </c>
      <c r="E11" t="s">
        <v>96</v>
      </c>
      <c r="F11" t="s">
        <v>106</v>
      </c>
      <c r="G11" s="20">
        <v>14400</v>
      </c>
      <c r="H11" s="21">
        <f>G11/Inputs!$C$7</f>
        <v>0.057971014492753624</v>
      </c>
      <c r="I11" s="22">
        <v>44501</v>
      </c>
      <c r="J11" s="22">
        <v>47057</v>
      </c>
      <c r="K11" s="43">
        <f>MAX(0,(YEAR(J11)-YEAR(Inputs!$C$6))*12+MONTH(J11)-MONTH(Inputs!$C$6))</f>
        <v>25</v>
      </c>
      <c r="L11" s="35">
        <f>SUMIFS('Rent Schedules'!$G$6:$G$122,'Rent Schedules'!$B$6:$B$122,$B11,'Rent Schedules'!$D$6:$D$122,"In effect",'Rent Schedules'!$E$6:$E$122,"&lt;="&amp;Inputs!$C$6,'Rent Schedules'!$F$6:$F$122,"&gt;="&amp;Inputs!$C$6)</f>
        <v>12.72</v>
      </c>
      <c r="M11" s="35">
        <f>SUMIFS('Rent Schedules'!$I$6:$I$122,'Rent Schedules'!$B$6:$B$122,$B11,'Rent Schedules'!$D$6:$D$122,"In effect",'Rent Schedules'!$E$6:$E$122,"&lt;="&amp;Inputs!$C$6,'Rent Schedules'!$F$6:$F$122,"&gt;="&amp;Inputs!$C$6)</f>
        <v>15264</v>
      </c>
      <c r="N11" s="36">
        <f>SUMIFS('Rent Schedules'!$H$6:$H$122,'Rent Schedules'!$B$6:$B$122,$B11,'Rent Schedules'!$D$6:$D$122,"In effect",'Rent Schedules'!$E$6:$E$122,"&lt;="&amp;Inputs!$C$6,'Rent Schedules'!$F$6:$F$122,"&gt;="&amp;Inputs!$C$6)</f>
        <v>183168</v>
      </c>
      <c r="O11" s="44">
        <f>IFERROR(1/(1/_xlfn.MINIFS('Rent Schedules'!$E$6:$E$122,'Rent Schedules'!$B$6:$B$122,$B11,'Rent Schedules'!$D$6:$D$122,"In effect",'Rent Schedules'!$E$6:$E$122,"&gt;"&amp;Inputs!$C$6)),"-")</f>
        <v>46327</v>
      </c>
      <c r="P11" s="45">
        <f>IF(O11="-","-",SUMIFS('Rent Schedules'!$G$6:$G$122,'Rent Schedules'!$B$6:$B$122,$B11,'Rent Schedules'!$D$6:$D$122,"In effect",'Rent Schedules'!$E$6:$E$122,O11))</f>
        <v>13.1</v>
      </c>
      <c r="Q11" s="12">
        <f>IF(OR(O11="-",L11=0),"-",P11/L11-1)</f>
        <v>0.029874213836477814</v>
      </c>
      <c r="R11" t="s">
        <v>129</v>
      </c>
      <c r="S11" t="s">
        <v>132</v>
      </c>
      <c r="T11" s="7"/>
      <c r="U11" s="23">
        <v>13560</v>
      </c>
      <c r="V11" s="8"/>
      <c r="W11" s="8"/>
      <c r="X11" t="s">
        <v>141</v>
      </c>
      <c r="Y11" t="s">
        <v>129</v>
      </c>
      <c r="Z11" t="s">
        <v>147</v>
      </c>
      <c r="AA11" t="s">
        <v>292</v>
      </c>
      <c r="AB11" s="22">
        <v>46276</v>
      </c>
      <c r="AC11" s="23">
        <v>15264</v>
      </c>
      <c r="AD11" s="23">
        <v>13560</v>
      </c>
      <c r="AE11" t="s">
        <v>129</v>
      </c>
      <c r="AF11" t="s">
        <v>169</v>
      </c>
    </row>
    <row r="12">
      <c r="B12" t="s" s="13">
        <v>24</v>
      </c>
      <c r="C12" t="s" s="13">
        <v>73</v>
      </c>
      <c r="D12" t="s">
        <v>84</v>
      </c>
      <c r="E12" t="s">
        <v>96</v>
      </c>
      <c r="F12" t="s">
        <v>107</v>
      </c>
      <c r="G12" s="20">
        <v>12000</v>
      </c>
      <c r="H12" s="21">
        <f>G12/Inputs!$C$7</f>
        <v>0.04830917874396135</v>
      </c>
      <c r="I12" s="22">
        <v>45748</v>
      </c>
      <c r="J12" s="22">
        <v>47573</v>
      </c>
      <c r="K12" s="43">
        <f>MAX(0,(YEAR(J12)-YEAR(Inputs!$C$6))*12+MONTH(J12)-MONTH(Inputs!$C$6))</f>
        <v>42</v>
      </c>
      <c r="L12" s="35">
        <f>SUMIFS('Rent Schedules'!$G$6:$G$122,'Rent Schedules'!$B$6:$B$122,$B12,'Rent Schedules'!$D$6:$D$122,"In effect",'Rent Schedules'!$E$6:$E$122,"&lt;="&amp;Inputs!$C$6,'Rent Schedules'!$F$6:$F$122,"&gt;="&amp;Inputs!$C$6)</f>
        <v>14.23</v>
      </c>
      <c r="M12" s="35">
        <f>SUMIFS('Rent Schedules'!$I$6:$I$122,'Rent Schedules'!$B$6:$B$122,$B12,'Rent Schedules'!$D$6:$D$122,"In effect",'Rent Schedules'!$E$6:$E$122,"&lt;="&amp;Inputs!$C$6,'Rent Schedules'!$F$6:$F$122,"&gt;="&amp;Inputs!$C$6)</f>
        <v>14230</v>
      </c>
      <c r="N12" s="36">
        <f>SUMIFS('Rent Schedules'!$H$6:$H$122,'Rent Schedules'!$B$6:$B$122,$B12,'Rent Schedules'!$D$6:$D$122,"In effect",'Rent Schedules'!$E$6:$E$122,"&lt;="&amp;Inputs!$C$6,'Rent Schedules'!$F$6:$F$122,"&gt;="&amp;Inputs!$C$6)</f>
        <v>170760</v>
      </c>
      <c r="O12" s="44">
        <f>IFERROR(1/(1/_xlfn.MINIFS('Rent Schedules'!$E$6:$E$122,'Rent Schedules'!$B$6:$B$122,$B12,'Rent Schedules'!$D$6:$D$122,"In effect",'Rent Schedules'!$E$6:$E$122,"&gt;"&amp;Inputs!$C$6)),"-")</f>
        <v>46478</v>
      </c>
      <c r="P12" s="45">
        <f>IF(O12="-","-",SUMIFS('Rent Schedules'!$G$6:$G$122,'Rent Schedules'!$B$6:$B$122,$B12,'Rent Schedules'!$D$6:$D$122,"In effect",'Rent Schedules'!$E$6:$E$122,O12))</f>
        <v>14.73</v>
      </c>
      <c r="Q12" s="12">
        <f>IF(OR(O12="-",L12=0),"-",P12/L12-1)</f>
        <v>0.035137034434293835</v>
      </c>
      <c r="R12" t="s">
        <v>129</v>
      </c>
      <c r="S12" t="s">
        <v>132</v>
      </c>
      <c r="T12" s="7"/>
      <c r="U12" s="23">
        <v>13750</v>
      </c>
      <c r="V12" s="24">
        <v>60000</v>
      </c>
      <c r="W12" s="24">
        <v>38500</v>
      </c>
      <c r="X12" t="s">
        <v>141</v>
      </c>
      <c r="Y12" t="s">
        <v>129</v>
      </c>
      <c r="Z12" t="s">
        <v>147</v>
      </c>
      <c r="AA12" t="s">
        <v>153</v>
      </c>
      <c r="AB12" s="22">
        <v>46289</v>
      </c>
      <c r="AC12" s="23">
        <v>14230</v>
      </c>
      <c r="AD12" s="23">
        <v>13750</v>
      </c>
      <c r="AE12" t="s">
        <v>293</v>
      </c>
      <c r="AF12" t="s">
        <v>170</v>
      </c>
    </row>
    <row r="13">
      <c r="B13" t="s" s="13">
        <v>25</v>
      </c>
      <c r="C13" t="s" s="13">
        <v>73</v>
      </c>
      <c r="D13" t="s">
        <v>85</v>
      </c>
      <c r="E13" t="s">
        <v>96</v>
      </c>
      <c r="F13" t="s">
        <v>108</v>
      </c>
      <c r="G13" s="20">
        <v>9200</v>
      </c>
      <c r="H13" s="21">
        <f>G13/Inputs!$C$7</f>
        <v>0.037037037037037035</v>
      </c>
      <c r="I13" s="22">
        <v>45536</v>
      </c>
      <c r="J13" s="22">
        <v>47361</v>
      </c>
      <c r="K13" s="43">
        <f>MAX(0,(YEAR(J13)-YEAR(Inputs!$C$6))*12+MONTH(J13)-MONTH(Inputs!$C$6))</f>
        <v>35</v>
      </c>
      <c r="L13" s="35">
        <f>SUMIFS('Rent Schedules'!$G$6:$G$122,'Rent Schedules'!$B$6:$B$122,$B13,'Rent Schedules'!$D$6:$D$122,"In effect",'Rent Schedules'!$E$6:$E$122,"&lt;="&amp;Inputs!$C$6,'Rent Schedules'!$F$6:$F$122,"&gt;="&amp;Inputs!$C$6)</f>
        <v>14.35</v>
      </c>
      <c r="M13" s="35">
        <f>SUMIFS('Rent Schedules'!$I$6:$I$122,'Rent Schedules'!$B$6:$B$122,$B13,'Rent Schedules'!$D$6:$D$122,"In effect",'Rent Schedules'!$E$6:$E$122,"&lt;="&amp;Inputs!$C$6,'Rent Schedules'!$F$6:$F$122,"&gt;="&amp;Inputs!$C$6)</f>
        <v>11001.67</v>
      </c>
      <c r="N13" s="36">
        <f>SUMIFS('Rent Schedules'!$H$6:$H$122,'Rent Schedules'!$B$6:$B$122,$B13,'Rent Schedules'!$D$6:$D$122,"In effect",'Rent Schedules'!$E$6:$E$122,"&lt;="&amp;Inputs!$C$6,'Rent Schedules'!$F$6:$F$122,"&gt;="&amp;Inputs!$C$6)</f>
        <v>132020</v>
      </c>
      <c r="O13" s="44">
        <f>IFERROR(1/(1/_xlfn.MINIFS('Rent Schedules'!$E$6:$E$122,'Rent Schedules'!$B$6:$B$122,$B13,'Rent Schedules'!$D$6:$D$122,"In effect",'Rent Schedules'!$E$6:$E$122,"&gt;"&amp;Inputs!$C$6)),"-")</f>
        <v>46631</v>
      </c>
      <c r="P13" s="45">
        <f>IF(O13="-","-",SUMIFS('Rent Schedules'!$G$6:$G$122,'Rent Schedules'!$B$6:$B$122,$B13,'Rent Schedules'!$D$6:$D$122,"In effect",'Rent Schedules'!$E$6:$E$122,O13))</f>
        <v>14.86</v>
      </c>
      <c r="Q13" s="12">
        <f>IF(OR(O13="-",L13=0),"-",P13/L13-1)</f>
        <v>0.03554006968641121</v>
      </c>
      <c r="R13" t="s">
        <v>129</v>
      </c>
      <c r="S13" t="s">
        <v>134</v>
      </c>
      <c r="T13" s="7"/>
      <c r="U13" s="23">
        <v>10943.33</v>
      </c>
      <c r="V13" s="8"/>
      <c r="W13" s="8"/>
      <c r="X13" t="s">
        <v>141</v>
      </c>
      <c r="Y13" t="s">
        <v>129</v>
      </c>
      <c r="Z13" t="s">
        <v>147</v>
      </c>
      <c r="AA13" t="s">
        <v>105</v>
      </c>
      <c r="AB13" s="22">
        <v>46282</v>
      </c>
      <c r="AC13" s="23">
        <v>11001.67</v>
      </c>
      <c r="AD13" s="23">
        <v>10943.33</v>
      </c>
      <c r="AE13" t="s">
        <v>161</v>
      </c>
      <c r="AF13" t="s">
        <v>171</v>
      </c>
    </row>
    <row r="14">
      <c r="B14" t="s" s="13">
        <v>26</v>
      </c>
      <c r="C14" t="s" s="13">
        <v>73</v>
      </c>
      <c r="D14" t="s">
        <v>86</v>
      </c>
      <c r="E14" t="s">
        <v>96</v>
      </c>
      <c r="F14" t="s">
        <v>109</v>
      </c>
      <c r="G14" s="20">
        <v>11200</v>
      </c>
      <c r="H14" s="21">
        <f>G14/Inputs!$C$7</f>
        <v>0.04508856682769726</v>
      </c>
      <c r="I14" s="22">
        <v>43617</v>
      </c>
      <c r="J14" s="22">
        <v>46538</v>
      </c>
      <c r="K14" s="43">
        <f>MAX(0,(YEAR(J14)-YEAR(Inputs!$C$6))*12+MONTH(J14)-MONTH(Inputs!$C$6))</f>
        <v>8</v>
      </c>
      <c r="L14" s="35">
        <f>SUMIFS('Rent Schedules'!$G$6:$G$122,'Rent Schedules'!$B$6:$B$122,$B14,'Rent Schedules'!$D$6:$D$122,"In effect",'Rent Schedules'!$E$6:$E$122,"&lt;="&amp;Inputs!$C$6,'Rent Schedules'!$F$6:$F$122,"&gt;="&amp;Inputs!$C$6)</f>
        <v>13.04</v>
      </c>
      <c r="M14" s="35">
        <f>SUMIFS('Rent Schedules'!$I$6:$I$122,'Rent Schedules'!$B$6:$B$122,$B14,'Rent Schedules'!$D$6:$D$122,"In effect",'Rent Schedules'!$E$6:$E$122,"&lt;="&amp;Inputs!$C$6,'Rent Schedules'!$F$6:$F$122,"&gt;="&amp;Inputs!$C$6)</f>
        <v>12170.67</v>
      </c>
      <c r="N14" s="36">
        <f>SUMIFS('Rent Schedules'!$H$6:$H$122,'Rent Schedules'!$B$6:$B$122,$B14,'Rent Schedules'!$D$6:$D$122,"In effect",'Rent Schedules'!$E$6:$E$122,"&lt;="&amp;Inputs!$C$6,'Rent Schedules'!$F$6:$F$122,"&gt;="&amp;Inputs!$C$6)</f>
        <v>146048</v>
      </c>
      <c r="O14" t="str" s="44">
        <f>IFERROR(1/(1/_xlfn.MINIFS('Rent Schedules'!$E$6:$E$122,'Rent Schedules'!$B$6:$B$122,$B14,'Rent Schedules'!$D$6:$D$122,"In effect",'Rent Schedules'!$E$6:$E$122,"&gt;"&amp;Inputs!$C$6)),"-")</f>
        <v>-</v>
      </c>
      <c r="P14" t="str" s="45">
        <f>IF(O14="-","-",SUMIFS('Rent Schedules'!$G$6:$G$122,'Rent Schedules'!$B$6:$B$122,$B14,'Rent Schedules'!$D$6:$D$122,"In effect",'Rent Schedules'!$E$6:$E$122,O14))</f>
        <v>-</v>
      </c>
      <c r="Q14" t="str" s="12">
        <f>IF(OR(O14="-",L14=0),"-",P14/L14-1)</f>
        <v>-</v>
      </c>
      <c r="R14" t="s">
        <v>129</v>
      </c>
      <c r="S14" t="s">
        <v>132</v>
      </c>
      <c r="T14" s="7"/>
      <c r="U14" s="23">
        <v>9893.33</v>
      </c>
      <c r="V14" s="8"/>
      <c r="W14" s="8"/>
      <c r="X14" t="s">
        <v>141</v>
      </c>
      <c r="Y14" t="s">
        <v>129</v>
      </c>
      <c r="Z14" t="s">
        <v>147</v>
      </c>
      <c r="AA14" t="s">
        <v>105</v>
      </c>
      <c r="AB14" s="1"/>
      <c r="AC14" s="7"/>
      <c r="AD14" s="7"/>
      <c r="AE14" t="s">
        <v>162</v>
      </c>
      <c r="AF14" t="s">
        <v>172</v>
      </c>
    </row>
    <row r="15">
      <c r="B15" t="s" s="13">
        <v>27</v>
      </c>
      <c r="C15" t="s" s="13">
        <v>74</v>
      </c>
      <c r="D15" t="s">
        <v>87</v>
      </c>
      <c r="E15" t="s">
        <v>96</v>
      </c>
      <c r="F15" t="s">
        <v>110</v>
      </c>
      <c r="G15" s="20">
        <v>10200</v>
      </c>
      <c r="H15" s="21">
        <f>G15/Inputs!$C$7</f>
        <v>0.04106280193236715</v>
      </c>
      <c r="I15" s="22">
        <v>45200</v>
      </c>
      <c r="J15" s="22">
        <v>47026</v>
      </c>
      <c r="K15" s="43">
        <f>MAX(0,(YEAR(J15)-YEAR(Inputs!$C$6))*12+MONTH(J15)-MONTH(Inputs!$C$6))</f>
        <v>24</v>
      </c>
      <c r="L15" s="35">
        <f>SUMIFS('Rent Schedules'!$G$6:$G$122,'Rent Schedules'!$B$6:$B$122,$B15,'Rent Schedules'!$D$6:$D$122,"In effect",'Rent Schedules'!$E$6:$E$122,"&lt;="&amp;Inputs!$C$6,'Rent Schedules'!$F$6:$F$122,"&gt;="&amp;Inputs!$C$6)</f>
        <v>14.14</v>
      </c>
      <c r="M15" s="35">
        <f>SUMIFS('Rent Schedules'!$I$6:$I$122,'Rent Schedules'!$B$6:$B$122,$B15,'Rent Schedules'!$D$6:$D$122,"In effect",'Rent Schedules'!$E$6:$E$122,"&lt;="&amp;Inputs!$C$6,'Rent Schedules'!$F$6:$F$122,"&gt;="&amp;Inputs!$C$6)</f>
        <v>12019</v>
      </c>
      <c r="N15" s="36">
        <f>SUMIFS('Rent Schedules'!$H$6:$H$122,'Rent Schedules'!$B$6:$B$122,$B15,'Rent Schedules'!$D$6:$D$122,"In effect",'Rent Schedules'!$E$6:$E$122,"&lt;="&amp;Inputs!$C$6,'Rent Schedules'!$F$6:$F$122,"&gt;="&amp;Inputs!$C$6)</f>
        <v>144228</v>
      </c>
      <c r="O15" s="44">
        <f>IFERROR(1/(1/_xlfn.MINIFS('Rent Schedules'!$E$6:$E$122,'Rent Schedules'!$B$6:$B$122,$B15,'Rent Schedules'!$D$6:$D$122,"In effect",'Rent Schedules'!$E$6:$E$122,"&gt;"&amp;Inputs!$C$6)),"-")</f>
        <v>46296</v>
      </c>
      <c r="P15" s="45">
        <f>IF(O15="-","-",SUMIFS('Rent Schedules'!$G$6:$G$122,'Rent Schedules'!$B$6:$B$122,$B15,'Rent Schedules'!$D$6:$D$122,"In effect",'Rent Schedules'!$E$6:$E$122,O15))</f>
        <v>14.64</v>
      </c>
      <c r="Q15" s="12">
        <f>IF(OR(O15="-",L15=0),"-",P15/L15-1)</f>
        <v>0.03536067892503536</v>
      </c>
      <c r="R15" t="s">
        <v>129</v>
      </c>
      <c r="S15" t="s">
        <v>132</v>
      </c>
      <c r="T15" s="7"/>
      <c r="U15" s="23">
        <v>11220</v>
      </c>
      <c r="V15" s="8"/>
      <c r="W15" s="8"/>
      <c r="X15" t="s">
        <v>141</v>
      </c>
      <c r="Y15" t="s">
        <v>129</v>
      </c>
      <c r="Z15" t="s">
        <v>147</v>
      </c>
      <c r="AA15" t="s">
        <v>105</v>
      </c>
      <c r="AB15" s="22">
        <v>46274</v>
      </c>
      <c r="AC15" s="23">
        <v>12019</v>
      </c>
      <c r="AD15" s="23">
        <v>11220</v>
      </c>
      <c r="AE15" t="s">
        <v>129</v>
      </c>
      <c r="AF15" t="s">
        <v>173</v>
      </c>
    </row>
    <row r="16">
      <c r="B16" t="s" s="13">
        <v>28</v>
      </c>
      <c r="C16" t="s" s="13">
        <v>74</v>
      </c>
      <c r="D16" t="s">
        <v>88</v>
      </c>
      <c r="E16" t="s">
        <v>96</v>
      </c>
      <c r="F16" t="s">
        <v>111</v>
      </c>
      <c r="G16" s="20">
        <v>15600</v>
      </c>
      <c r="H16" s="21">
        <f>G16/Inputs!$C$7</f>
        <v>0.06280193236714976</v>
      </c>
      <c r="I16" s="22">
        <v>44256</v>
      </c>
      <c r="J16" s="22">
        <v>47177</v>
      </c>
      <c r="K16" s="43">
        <f>MAX(0,(YEAR(J16)-YEAR(Inputs!$C$6))*12+MONTH(J16)-MONTH(Inputs!$C$6))</f>
        <v>29</v>
      </c>
      <c r="L16" s="35">
        <f>SUMIFS('Rent Schedules'!$G$6:$G$122,'Rent Schedules'!$B$6:$B$122,$B16,'Rent Schedules'!$D$6:$D$122,"In effect",'Rent Schedules'!$E$6:$E$122,"&lt;="&amp;Inputs!$C$6,'Rent Schedules'!$F$6:$F$122,"&gt;="&amp;Inputs!$C$6)</f>
        <v>12.64</v>
      </c>
      <c r="M16" s="35">
        <f>SUMIFS('Rent Schedules'!$I$6:$I$122,'Rent Schedules'!$B$6:$B$122,$B16,'Rent Schedules'!$D$6:$D$122,"In effect",'Rent Schedules'!$E$6:$E$122,"&lt;="&amp;Inputs!$C$6,'Rent Schedules'!$F$6:$F$122,"&gt;="&amp;Inputs!$C$6)</f>
        <v>16432</v>
      </c>
      <c r="N16" s="36">
        <f>SUMIFS('Rent Schedules'!$H$6:$H$122,'Rent Schedules'!$B$6:$B$122,$B16,'Rent Schedules'!$D$6:$D$122,"In effect",'Rent Schedules'!$E$6:$E$122,"&lt;="&amp;Inputs!$C$6,'Rent Schedules'!$F$6:$F$122,"&gt;="&amp;Inputs!$C$6)</f>
        <v>197184</v>
      </c>
      <c r="O16" s="44">
        <f>IFERROR(1/(1/_xlfn.MINIFS('Rent Schedules'!$E$6:$E$122,'Rent Schedules'!$B$6:$B$122,$B16,'Rent Schedules'!$D$6:$D$122,"In effect",'Rent Schedules'!$E$6:$E$122,"&gt;"&amp;Inputs!$C$6)),"-")</f>
        <v>46447</v>
      </c>
      <c r="P16" s="45">
        <f>IF(O16="-","-",SUMIFS('Rent Schedules'!$G$6:$G$122,'Rent Schedules'!$B$6:$B$122,$B16,'Rent Schedules'!$D$6:$D$122,"In effect",'Rent Schedules'!$E$6:$E$122,O16))</f>
        <v>13.02</v>
      </c>
      <c r="Q16" s="12">
        <f>IF(OR(O16="-",L16=0),"-",P16/L16-1)</f>
        <v>0.030063291139240444</v>
      </c>
      <c r="R16" t="s">
        <v>129</v>
      </c>
      <c r="S16" t="s">
        <v>288</v>
      </c>
      <c r="T16" s="23">
        <v>1.05</v>
      </c>
      <c r="U16" s="23">
        <v>14170</v>
      </c>
      <c r="V16" s="8"/>
      <c r="W16" s="8"/>
      <c r="X16" t="s">
        <v>141</v>
      </c>
      <c r="Y16" t="s">
        <v>129</v>
      </c>
      <c r="Z16" t="s">
        <v>147</v>
      </c>
      <c r="AA16" t="s">
        <v>105</v>
      </c>
      <c r="AB16" s="22">
        <v>46281</v>
      </c>
      <c r="AC16" s="23">
        <v>16432</v>
      </c>
      <c r="AD16" s="23">
        <v>14170</v>
      </c>
      <c r="AE16" t="s">
        <v>129</v>
      </c>
      <c r="AF16" t="s">
        <v>165</v>
      </c>
    </row>
    <row r="17">
      <c r="B17" t="s" s="13">
        <v>29</v>
      </c>
      <c r="C17" t="s" s="13">
        <v>74</v>
      </c>
      <c r="D17" t="s">
        <v>89</v>
      </c>
      <c r="E17" t="s">
        <v>96</v>
      </c>
      <c r="F17" t="s">
        <v>112</v>
      </c>
      <c r="G17" s="20">
        <v>15000</v>
      </c>
      <c r="H17" s="21">
        <f>G17/Inputs!$C$7</f>
        <v>0.06038647342995169</v>
      </c>
      <c r="I17" s="22">
        <v>45292</v>
      </c>
      <c r="J17" s="22">
        <v>48213</v>
      </c>
      <c r="K17" s="43">
        <f>MAX(0,(YEAR(J17)-YEAR(Inputs!$C$6))*12+MONTH(J17)-MONTH(Inputs!$C$6))</f>
        <v>63</v>
      </c>
      <c r="L17" s="35">
        <f>SUMIFS('Rent Schedules'!$G$6:$G$122,'Rent Schedules'!$B$6:$B$122,$B17,'Rent Schedules'!$D$6:$D$122,"In effect",'Rent Schedules'!$E$6:$E$122,"&lt;="&amp;Inputs!$C$6,'Rent Schedules'!$F$6:$F$122,"&gt;="&amp;Inputs!$C$6)</f>
        <v>13.5</v>
      </c>
      <c r="M17" s="35">
        <f>SUMIFS('Rent Schedules'!$I$6:$I$122,'Rent Schedules'!$B$6:$B$122,$B17,'Rent Schedules'!$D$6:$D$122,"In effect",'Rent Schedules'!$E$6:$E$122,"&lt;="&amp;Inputs!$C$6,'Rent Schedules'!$F$6:$F$122,"&gt;="&amp;Inputs!$C$6)</f>
        <v>16875</v>
      </c>
      <c r="N17" s="36">
        <f>SUMIFS('Rent Schedules'!$H$6:$H$122,'Rent Schedules'!$B$6:$B$122,$B17,'Rent Schedules'!$D$6:$D$122,"In effect",'Rent Schedules'!$E$6:$E$122,"&lt;="&amp;Inputs!$C$6,'Rent Schedules'!$F$6:$F$122,"&gt;="&amp;Inputs!$C$6)</f>
        <v>202500</v>
      </c>
      <c r="O17" s="44">
        <f>IFERROR(1/(1/_xlfn.MINIFS('Rent Schedules'!$E$6:$E$122,'Rent Schedules'!$B$6:$B$122,$B17,'Rent Schedules'!$D$6:$D$122,"In effect",'Rent Schedules'!$E$6:$E$122,"&gt;"&amp;Inputs!$C$6)),"-")</f>
        <v>46388</v>
      </c>
      <c r="P17" s="45">
        <f>IF(O17="-","-",SUMIFS('Rent Schedules'!$G$6:$G$122,'Rent Schedules'!$B$6:$B$122,$B17,'Rent Schedules'!$D$6:$D$122,"In effect",'Rent Schedules'!$E$6:$E$122,O17))</f>
        <v>13.97</v>
      </c>
      <c r="Q17" s="12">
        <f>IF(OR(O17="-",L17=0),"-",P17/L17-1)</f>
        <v>0.034814814814814854</v>
      </c>
      <c r="R17" t="s">
        <v>129</v>
      </c>
      <c r="S17" t="s">
        <v>132</v>
      </c>
      <c r="T17" s="7"/>
      <c r="U17" s="23">
        <v>15750</v>
      </c>
      <c r="V17" s="8"/>
      <c r="W17" s="8"/>
      <c r="X17" t="s">
        <v>141</v>
      </c>
      <c r="Y17" t="s">
        <v>129</v>
      </c>
      <c r="Z17" t="s">
        <v>147</v>
      </c>
      <c r="AA17" t="s">
        <v>105</v>
      </c>
      <c r="AB17" s="22">
        <v>46273</v>
      </c>
      <c r="AC17" s="23">
        <v>16875</v>
      </c>
      <c r="AD17" s="23">
        <v>15750</v>
      </c>
      <c r="AE17" t="s">
        <v>129</v>
      </c>
      <c r="AF17" t="s">
        <v>165</v>
      </c>
    </row>
    <row r="18">
      <c r="B18" t="s" s="13">
        <v>30</v>
      </c>
      <c r="C18" t="s" s="13">
        <v>75</v>
      </c>
      <c r="D18" t="s">
        <v>90</v>
      </c>
      <c r="E18" t="s">
        <v>96</v>
      </c>
      <c r="F18" t="s">
        <v>113</v>
      </c>
      <c r="G18" s="20">
        <v>12000</v>
      </c>
      <c r="H18" s="21">
        <f>G18/Inputs!$C$7</f>
        <v>0.04830917874396135</v>
      </c>
      <c r="I18" s="22">
        <v>44652</v>
      </c>
      <c r="J18" s="22">
        <v>46477</v>
      </c>
      <c r="K18" s="43">
        <f>MAX(0,(YEAR(J18)-YEAR(Inputs!$C$6))*12+MONTH(J18)-MONTH(Inputs!$C$6))</f>
        <v>6</v>
      </c>
      <c r="L18" s="35">
        <f>SUMIFS('Rent Schedules'!$G$6:$G$122,'Rent Schedules'!$B$6:$B$122,$B18,'Rent Schedules'!$D$6:$D$122,"In effect",'Rent Schedules'!$E$6:$E$122,"&lt;="&amp;Inputs!$C$6,'Rent Schedules'!$F$6:$F$122,"&gt;="&amp;Inputs!$C$6)</f>
        <v>13.28</v>
      </c>
      <c r="M18" s="35">
        <f>SUMIFS('Rent Schedules'!$I$6:$I$122,'Rent Schedules'!$B$6:$B$122,$B18,'Rent Schedules'!$D$6:$D$122,"In effect",'Rent Schedules'!$E$6:$E$122,"&lt;="&amp;Inputs!$C$6,'Rent Schedules'!$F$6:$F$122,"&gt;="&amp;Inputs!$C$6)</f>
        <v>13280</v>
      </c>
      <c r="N18" s="36">
        <f>SUMIFS('Rent Schedules'!$H$6:$H$122,'Rent Schedules'!$B$6:$B$122,$B18,'Rent Schedules'!$D$6:$D$122,"In effect",'Rent Schedules'!$E$6:$E$122,"&lt;="&amp;Inputs!$C$6,'Rent Schedules'!$F$6:$F$122,"&gt;="&amp;Inputs!$C$6)</f>
        <v>159360</v>
      </c>
      <c r="O18" t="str" s="44">
        <f>IFERROR(1/(1/_xlfn.MINIFS('Rent Schedules'!$E$6:$E$122,'Rent Schedules'!$B$6:$B$122,$B18,'Rent Schedules'!$D$6:$D$122,"In effect",'Rent Schedules'!$E$6:$E$122,"&gt;"&amp;Inputs!$C$6)),"-")</f>
        <v>-</v>
      </c>
      <c r="P18" t="str" s="45">
        <f>IF(O18="-","-",SUMIFS('Rent Schedules'!$G$6:$G$122,'Rent Schedules'!$B$6:$B$122,$B18,'Rent Schedules'!$D$6:$D$122,"In effect",'Rent Schedules'!$E$6:$E$122,O18))</f>
        <v>-</v>
      </c>
      <c r="Q18" t="str" s="12">
        <f>IF(OR(O18="-",L18=0),"-",P18/L18-1)</f>
        <v>-</v>
      </c>
      <c r="R18" t="s">
        <v>129</v>
      </c>
      <c r="S18" t="s">
        <v>132</v>
      </c>
      <c r="T18" s="7"/>
      <c r="U18" s="23">
        <v>11800</v>
      </c>
      <c r="V18" s="8"/>
      <c r="W18" s="8"/>
      <c r="X18" t="s">
        <v>141</v>
      </c>
      <c r="Y18" t="s">
        <v>129</v>
      </c>
      <c r="Z18" t="s">
        <v>147</v>
      </c>
      <c r="AA18" t="s">
        <v>105</v>
      </c>
      <c r="AB18" s="22">
        <v>46287</v>
      </c>
      <c r="AC18" s="23">
        <v>13280</v>
      </c>
      <c r="AD18" s="23">
        <v>11800</v>
      </c>
      <c r="AE18" t="s">
        <v>129</v>
      </c>
      <c r="AF18" t="s">
        <v>174</v>
      </c>
    </row>
    <row r="19">
      <c r="B19" t="s" s="13">
        <v>68</v>
      </c>
      <c r="C19" t="s" s="13">
        <v>75</v>
      </c>
      <c r="D19" t="s">
        <v>82</v>
      </c>
      <c r="E19" t="s">
        <v>98</v>
      </c>
      <c r="F19" t="s">
        <v>105</v>
      </c>
      <c r="G19" s="20">
        <v>11500</v>
      </c>
      <c r="H19" s="21">
        <f>G19/Inputs!$C$7</f>
        <v>0.046296296296296294</v>
      </c>
      <c r="I19" s="1"/>
      <c r="J19" s="1"/>
      <c r="K19" s="6"/>
      <c r="L19" s="7"/>
      <c r="M19" s="7"/>
      <c r="N19" s="8"/>
      <c r="O19" s="10"/>
      <c r="P19" s="11"/>
      <c r="Q19" s="12"/>
      <c r="R19" t="s">
        <v>105</v>
      </c>
      <c r="S19" t="s">
        <v>105</v>
      </c>
      <c r="T19" s="7"/>
      <c r="U19" s="7"/>
      <c r="V19" s="8"/>
      <c r="W19" s="8"/>
      <c r="X19" t="s">
        <v>105</v>
      </c>
      <c r="Y19" t="s">
        <v>105</v>
      </c>
      <c r="Z19" t="s">
        <v>105</v>
      </c>
      <c r="AA19" t="s">
        <v>105</v>
      </c>
      <c r="AB19" s="1"/>
      <c r="AC19" s="7"/>
      <c r="AD19" s="7"/>
      <c r="AE19" t="s">
        <v>105</v>
      </c>
      <c r="AF19" t="s">
        <v>168</v>
      </c>
    </row>
    <row r="20">
      <c r="B20" t="s" s="13">
        <v>31</v>
      </c>
      <c r="C20" t="s" s="13">
        <v>75</v>
      </c>
      <c r="D20" t="s">
        <v>91</v>
      </c>
      <c r="E20" t="s">
        <v>96</v>
      </c>
      <c r="F20" t="s">
        <v>114</v>
      </c>
      <c r="G20" s="20">
        <v>12500</v>
      </c>
      <c r="H20" s="21">
        <f>G20/Inputs!$C$7</f>
        <v>0.05032206119162641</v>
      </c>
      <c r="I20" s="22">
        <v>45901</v>
      </c>
      <c r="J20" s="22">
        <v>48457</v>
      </c>
      <c r="K20" s="43">
        <f>MAX(0,(YEAR(J20)-YEAR(Inputs!$C$6))*12+MONTH(J20)-MONTH(Inputs!$C$6))</f>
        <v>71</v>
      </c>
      <c r="L20" s="35">
        <f>SUMIFS('Rent Schedules'!$G$6:$G$122,'Rent Schedules'!$B$6:$B$122,$B20,'Rent Schedules'!$D$6:$D$122,"In effect",'Rent Schedules'!$E$6:$E$122,"&lt;="&amp;Inputs!$C$6,'Rent Schedules'!$F$6:$F$122,"&gt;="&amp;Inputs!$C$6)</f>
        <v>14.42</v>
      </c>
      <c r="M20" s="35">
        <f>SUMIFS('Rent Schedules'!$I$6:$I$122,'Rent Schedules'!$B$6:$B$122,$B20,'Rent Schedules'!$D$6:$D$122,"In effect",'Rent Schedules'!$E$6:$E$122,"&lt;="&amp;Inputs!$C$6,'Rent Schedules'!$F$6:$F$122,"&gt;="&amp;Inputs!$C$6)</f>
        <v>15020.83</v>
      </c>
      <c r="N20" s="36">
        <f>SUMIFS('Rent Schedules'!$H$6:$H$122,'Rent Schedules'!$B$6:$B$122,$B20,'Rent Schedules'!$D$6:$D$122,"In effect",'Rent Schedules'!$E$6:$E$122,"&lt;="&amp;Inputs!$C$6,'Rent Schedules'!$F$6:$F$122,"&gt;="&amp;Inputs!$C$6)</f>
        <v>180250</v>
      </c>
      <c r="O20" s="44">
        <f>IFERROR(1/(1/_xlfn.MINIFS('Rent Schedules'!$E$6:$E$122,'Rent Schedules'!$B$6:$B$122,$B20,'Rent Schedules'!$D$6:$D$122,"In effect",'Rent Schedules'!$E$6:$E$122,"&gt;"&amp;Inputs!$C$6)),"-")</f>
        <v>46631</v>
      </c>
      <c r="P20" s="45">
        <f>IF(O20="-","-",SUMIFS('Rent Schedules'!$G$6:$G$122,'Rent Schedules'!$B$6:$B$122,$B20,'Rent Schedules'!$D$6:$D$122,"In effect",'Rent Schedules'!$E$6:$E$122,O20))</f>
        <v>14.96</v>
      </c>
      <c r="Q20" s="12">
        <f>IF(OR(O20="-",L20=0),"-",P20/L20-1)</f>
        <v>0.03744798890429957</v>
      </c>
      <c r="R20" t="s">
        <v>129</v>
      </c>
      <c r="S20" t="s">
        <v>132</v>
      </c>
      <c r="T20" s="7"/>
      <c r="U20" s="23">
        <v>14479.17</v>
      </c>
      <c r="V20" s="8"/>
      <c r="W20" s="8"/>
      <c r="X20" t="s">
        <v>141</v>
      </c>
      <c r="Y20" t="s">
        <v>129</v>
      </c>
      <c r="Z20" t="s">
        <v>147</v>
      </c>
      <c r="AA20" t="s">
        <v>105</v>
      </c>
      <c r="AB20" s="22">
        <v>46283</v>
      </c>
      <c r="AC20" s="23">
        <v>15020.83</v>
      </c>
      <c r="AD20" s="23">
        <v>14479.17</v>
      </c>
      <c r="AE20" t="s">
        <v>129</v>
      </c>
      <c r="AF20" t="s">
        <v>165</v>
      </c>
    </row>
    <row r="21">
      <c r="B21" t="s" s="13">
        <v>32</v>
      </c>
      <c r="C21" t="s" s="13">
        <v>76</v>
      </c>
      <c r="D21" t="s">
        <v>92</v>
      </c>
      <c r="E21" t="s">
        <v>96</v>
      </c>
      <c r="F21" t="s">
        <v>115</v>
      </c>
      <c r="G21" s="20">
        <v>18000</v>
      </c>
      <c r="H21" s="21">
        <f>G21/Inputs!$C$7</f>
        <v>0.07246376811594203</v>
      </c>
      <c r="I21" s="22">
        <v>44197</v>
      </c>
      <c r="J21" s="22">
        <v>47118</v>
      </c>
      <c r="K21" s="43">
        <f>MAX(0,(YEAR(J21)-YEAR(Inputs!$C$6))*12+MONTH(J21)-MONTH(Inputs!$C$6))</f>
        <v>27</v>
      </c>
      <c r="L21" s="35">
        <f>SUMIFS('Rent Schedules'!$G$6:$G$122,'Rent Schedules'!$B$6:$B$122,$B21,'Rent Schedules'!$D$6:$D$122,"In effect",'Rent Schedules'!$E$6:$E$122,"&lt;="&amp;Inputs!$C$6,'Rent Schedules'!$F$6:$F$122,"&gt;="&amp;Inputs!$C$6)</f>
        <v>12.17</v>
      </c>
      <c r="M21" s="35">
        <f>SUMIFS('Rent Schedules'!$I$6:$I$122,'Rent Schedules'!$B$6:$B$122,$B21,'Rent Schedules'!$D$6:$D$122,"In effect",'Rent Schedules'!$E$6:$E$122,"&lt;="&amp;Inputs!$C$6,'Rent Schedules'!$F$6:$F$122,"&gt;="&amp;Inputs!$C$6)</f>
        <v>18255</v>
      </c>
      <c r="N21" s="36">
        <f>SUMIFS('Rent Schedules'!$H$6:$H$122,'Rent Schedules'!$B$6:$B$122,$B21,'Rent Schedules'!$D$6:$D$122,"In effect",'Rent Schedules'!$E$6:$E$122,"&lt;="&amp;Inputs!$C$6,'Rent Schedules'!$F$6:$F$122,"&gt;="&amp;Inputs!$C$6)</f>
        <v>219060</v>
      </c>
      <c r="O21" s="44">
        <f>IFERROR(1/(1/_xlfn.MINIFS('Rent Schedules'!$E$6:$E$122,'Rent Schedules'!$B$6:$B$122,$B21,'Rent Schedules'!$D$6:$D$122,"In effect",'Rent Schedules'!$E$6:$E$122,"&gt;"&amp;Inputs!$C$6)),"-")</f>
        <v>46388</v>
      </c>
      <c r="P21" s="45">
        <f>IF(O21="-","-",SUMIFS('Rent Schedules'!$G$6:$G$122,'Rent Schedules'!$B$6:$B$122,$B21,'Rent Schedules'!$D$6:$D$122,"In effect",'Rent Schedules'!$E$6:$E$122,O21))</f>
        <v>12.54</v>
      </c>
      <c r="Q21" s="12">
        <f>IF(OR(O21="-",L21=0),"-",P21/L21-1)</f>
        <v>0.030402629416598215</v>
      </c>
      <c r="R21" t="s">
        <v>129</v>
      </c>
      <c r="S21" t="s">
        <v>288</v>
      </c>
      <c r="T21" s="23">
        <v>1</v>
      </c>
      <c r="U21" s="23">
        <v>15750</v>
      </c>
      <c r="V21" s="8"/>
      <c r="W21" s="8"/>
      <c r="X21" t="s">
        <v>141</v>
      </c>
      <c r="Y21" t="s">
        <v>129</v>
      </c>
      <c r="Z21" t="s">
        <v>147</v>
      </c>
      <c r="AA21" t="s">
        <v>105</v>
      </c>
      <c r="AB21" s="22">
        <v>46288</v>
      </c>
      <c r="AC21" s="23">
        <v>18255</v>
      </c>
      <c r="AD21" s="23">
        <v>15750</v>
      </c>
      <c r="AE21" t="s">
        <v>129</v>
      </c>
      <c r="AF21" t="s">
        <v>165</v>
      </c>
    </row>
    <row r="22">
      <c r="B22" t="s" s="13">
        <v>33</v>
      </c>
      <c r="C22" t="s" s="13">
        <v>76</v>
      </c>
      <c r="D22" t="s">
        <v>93</v>
      </c>
      <c r="E22" t="s">
        <v>96</v>
      </c>
      <c r="F22" t="s">
        <v>116</v>
      </c>
      <c r="G22" s="20">
        <v>13200</v>
      </c>
      <c r="H22" s="21">
        <f>G22/Inputs!$C$7</f>
        <v>0.05314009661835749</v>
      </c>
      <c r="I22" s="22">
        <v>45658</v>
      </c>
      <c r="J22" s="22">
        <v>47848</v>
      </c>
      <c r="K22" s="43">
        <f>MAX(0,(YEAR(J22)-YEAR(Inputs!$C$6))*12+MONTH(J22)-MONTH(Inputs!$C$6))</f>
        <v>51</v>
      </c>
      <c r="L22" s="35">
        <f>SUMIFS('Rent Schedules'!$G$6:$G$122,'Rent Schedules'!$B$6:$B$122,$B22,'Rent Schedules'!$D$6:$D$122,"In effect",'Rent Schedules'!$E$6:$E$122,"&lt;="&amp;Inputs!$C$6,'Rent Schedules'!$F$6:$F$122,"&gt;="&amp;Inputs!$C$6)</f>
        <v>14.49</v>
      </c>
      <c r="M22" s="35">
        <f>SUMIFS('Rent Schedules'!$I$6:$I$122,'Rent Schedules'!$B$6:$B$122,$B22,'Rent Schedules'!$D$6:$D$122,"In effect",'Rent Schedules'!$E$6:$E$122,"&lt;="&amp;Inputs!$C$6,'Rent Schedules'!$F$6:$F$122,"&gt;="&amp;Inputs!$C$6)</f>
        <v>15939</v>
      </c>
      <c r="N22" s="36">
        <f>SUMIFS('Rent Schedules'!$H$6:$H$122,'Rent Schedules'!$B$6:$B$122,$B22,'Rent Schedules'!$D$6:$D$122,"In effect",'Rent Schedules'!$E$6:$E$122,"&lt;="&amp;Inputs!$C$6,'Rent Schedules'!$F$6:$F$122,"&gt;="&amp;Inputs!$C$6)</f>
        <v>191268</v>
      </c>
      <c r="O22" s="44">
        <f>IFERROR(1/(1/_xlfn.MINIFS('Rent Schedules'!$E$6:$E$122,'Rent Schedules'!$B$6:$B$122,$B22,'Rent Schedules'!$D$6:$D$122,"In effect",'Rent Schedules'!$E$6:$E$122,"&gt;"&amp;Inputs!$C$6)),"-")</f>
        <v>46388</v>
      </c>
      <c r="P22" s="45">
        <f>IF(O22="-","-",SUMIFS('Rent Schedules'!$G$6:$G$122,'Rent Schedules'!$B$6:$B$122,$B22,'Rent Schedules'!$D$6:$D$122,"In effect",'Rent Schedules'!$E$6:$E$122,O22))</f>
        <v>15</v>
      </c>
      <c r="Q22" s="12">
        <f>IF(OR(O22="-",L22=0),"-",P22/L22-1)</f>
        <v>0.035196687370600444</v>
      </c>
      <c r="R22" t="s">
        <v>129</v>
      </c>
      <c r="S22" t="s">
        <v>132</v>
      </c>
      <c r="T22" s="7"/>
      <c r="U22" s="23">
        <v>15400</v>
      </c>
      <c r="V22" s="8"/>
      <c r="W22" s="8"/>
      <c r="X22" t="s">
        <v>141</v>
      </c>
      <c r="Y22" t="s">
        <v>129</v>
      </c>
      <c r="Z22" t="s">
        <v>147</v>
      </c>
      <c r="AA22" t="s">
        <v>105</v>
      </c>
      <c r="AB22" s="22">
        <v>46275</v>
      </c>
      <c r="AC22" s="23">
        <v>15939</v>
      </c>
      <c r="AD22" s="23">
        <v>15400</v>
      </c>
      <c r="AE22" t="s">
        <v>129</v>
      </c>
      <c r="AF22" t="s">
        <v>165</v>
      </c>
    </row>
    <row r="23">
      <c r="B23" t="s" s="13">
        <v>34</v>
      </c>
      <c r="C23" t="s" s="13">
        <v>76</v>
      </c>
      <c r="D23" t="s">
        <v>94</v>
      </c>
      <c r="E23" t="s">
        <v>99</v>
      </c>
      <c r="F23" t="s">
        <v>286</v>
      </c>
      <c r="G23" s="20">
        <v>6600</v>
      </c>
      <c r="H23" s="21">
        <f>G23/Inputs!$C$7</f>
        <v>0.026570048309178744</v>
      </c>
      <c r="I23" s="22">
        <v>44348</v>
      </c>
      <c r="J23" s="22">
        <v>46173</v>
      </c>
      <c r="K23" s="43">
        <f>MAX(0,(YEAR(J23)-YEAR(Inputs!$C$6))*12+MONTH(J23)-MONTH(Inputs!$C$6))</f>
        <v>0</v>
      </c>
      <c r="L23" s="35">
        <f>SUMIFS('Rent Schedules'!$G$6:$G$122,'Rent Schedules'!$B$6:$B$122,$B23,'Rent Schedules'!$D$6:$D$122,"In effect",'Rent Schedules'!$E$6:$E$122,"&lt;="&amp;Inputs!$C$6,'Rent Schedules'!$F$6:$F$122,"&gt;="&amp;Inputs!$C$6)</f>
        <v>0</v>
      </c>
      <c r="M23" s="35">
        <f>SUMIFS('Rent Schedules'!$I$6:$I$122,'Rent Schedules'!$B$6:$B$122,$B23,'Rent Schedules'!$D$6:$D$122,"In effect",'Rent Schedules'!$E$6:$E$122,"&lt;="&amp;Inputs!$C$6,'Rent Schedules'!$F$6:$F$122,"&gt;="&amp;Inputs!$C$6)</f>
        <v>0</v>
      </c>
      <c r="N23" s="36">
        <f>SUMIFS('Rent Schedules'!$H$6:$H$122,'Rent Schedules'!$B$6:$B$122,$B23,'Rent Schedules'!$D$6:$D$122,"In effect",'Rent Schedules'!$E$6:$E$122,"&lt;="&amp;Inputs!$C$6,'Rent Schedules'!$F$6:$F$122,"&gt;="&amp;Inputs!$C$6)</f>
        <v>0</v>
      </c>
      <c r="O23" t="str" s="44">
        <f>IFERROR(1/(1/_xlfn.MINIFS('Rent Schedules'!$E$6:$E$122,'Rent Schedules'!$B$6:$B$122,$B23,'Rent Schedules'!$D$6:$D$122,"In effect",'Rent Schedules'!$E$6:$E$122,"&gt;"&amp;Inputs!$C$6)),"-")</f>
        <v>-</v>
      </c>
      <c r="P23" t="str" s="45">
        <f>IF(O23="-","-",SUMIFS('Rent Schedules'!$G$6:$G$122,'Rent Schedules'!$B$6:$B$122,$B23,'Rent Schedules'!$D$6:$D$122,"In effect",'Rent Schedules'!$E$6:$E$122,O23))</f>
        <v>-</v>
      </c>
      <c r="Q23" t="str" s="12">
        <f>IF(OR(O23="-",L23=0),"-",P23/L23-1)</f>
        <v>-</v>
      </c>
      <c r="R23" t="s">
        <v>129</v>
      </c>
      <c r="S23" t="s">
        <v>135</v>
      </c>
      <c r="T23" s="7"/>
      <c r="U23" s="23">
        <v>7700</v>
      </c>
      <c r="V23" s="8"/>
      <c r="W23" s="8"/>
      <c r="X23" t="s">
        <v>143</v>
      </c>
      <c r="Y23" t="s">
        <v>129</v>
      </c>
      <c r="Z23" t="s">
        <v>290</v>
      </c>
      <c r="AA23" t="s">
        <v>105</v>
      </c>
      <c r="AB23" s="1"/>
      <c r="AC23" s="7"/>
      <c r="AD23" s="7"/>
      <c r="AE23" t="s">
        <v>162</v>
      </c>
      <c r="AF23" t="s">
        <v>175</v>
      </c>
    </row>
    <row r="24">
      <c r="B24" t="s" s="13">
        <v>35</v>
      </c>
      <c r="C24" t="s" s="13">
        <v>76</v>
      </c>
      <c r="D24" t="s">
        <v>95</v>
      </c>
      <c r="E24" t="s">
        <v>96</v>
      </c>
      <c r="F24" t="s">
        <v>118</v>
      </c>
      <c r="G24" s="20">
        <v>6600</v>
      </c>
      <c r="H24" s="21">
        <f>G24/Inputs!$C$7</f>
        <v>0.026570048309178744</v>
      </c>
      <c r="I24" s="22">
        <v>45444</v>
      </c>
      <c r="J24" s="22">
        <v>46538</v>
      </c>
      <c r="K24" s="43">
        <f>MAX(0,(YEAR(J24)-YEAR(Inputs!$C$6))*12+MONTH(J24)-MONTH(Inputs!$C$6))</f>
        <v>8</v>
      </c>
      <c r="L24" s="35">
        <f>SUMIFS('Rent Schedules'!$G$6:$G$122,'Rent Schedules'!$B$6:$B$122,$B24,'Rent Schedules'!$D$6:$D$122,"In effect",'Rent Schedules'!$E$6:$E$122,"&lt;="&amp;Inputs!$C$6,'Rent Schedules'!$F$6:$F$122,"&gt;="&amp;Inputs!$C$6)</f>
        <v>15.1</v>
      </c>
      <c r="M24" s="35">
        <f>SUMIFS('Rent Schedules'!$I$6:$I$122,'Rent Schedules'!$B$6:$B$122,$B24,'Rent Schedules'!$D$6:$D$122,"In effect",'Rent Schedules'!$E$6:$E$122,"&lt;="&amp;Inputs!$C$6,'Rent Schedules'!$F$6:$F$122,"&gt;="&amp;Inputs!$C$6)</f>
        <v>8305</v>
      </c>
      <c r="N24" s="36">
        <f>SUMIFS('Rent Schedules'!$H$6:$H$122,'Rent Schedules'!$B$6:$B$122,$B24,'Rent Schedules'!$D$6:$D$122,"In effect",'Rent Schedules'!$E$6:$E$122,"&lt;="&amp;Inputs!$C$6,'Rent Schedules'!$F$6:$F$122,"&gt;="&amp;Inputs!$C$6)</f>
        <v>99660</v>
      </c>
      <c r="O24" t="str" s="44">
        <f>IFERROR(1/(1/_xlfn.MINIFS('Rent Schedules'!$E$6:$E$122,'Rent Schedules'!$B$6:$B$122,$B24,'Rent Schedules'!$D$6:$D$122,"In effect",'Rent Schedules'!$E$6:$E$122,"&gt;"&amp;Inputs!$C$6)),"-")</f>
        <v>-</v>
      </c>
      <c r="P24" t="str" s="45">
        <f>IF(O24="-","-",SUMIFS('Rent Schedules'!$G$6:$G$122,'Rent Schedules'!$B$6:$B$122,$B24,'Rent Schedules'!$D$6:$D$122,"In effect",'Rent Schedules'!$E$6:$E$122,O24))</f>
        <v>-</v>
      </c>
      <c r="Q24" t="str" s="12">
        <f>IF(OR(O24="-",L24=0),"-",P24/L24-1)</f>
        <v>-</v>
      </c>
      <c r="R24" t="s">
        <v>129</v>
      </c>
      <c r="S24" t="s">
        <v>132</v>
      </c>
      <c r="T24" s="7"/>
      <c r="U24" s="23">
        <v>7755</v>
      </c>
      <c r="V24" s="8"/>
      <c r="W24" s="8"/>
      <c r="X24" t="s">
        <v>141</v>
      </c>
      <c r="Y24" t="s">
        <v>129</v>
      </c>
      <c r="Z24" t="s">
        <v>147</v>
      </c>
      <c r="AA24" t="s">
        <v>105</v>
      </c>
      <c r="AB24" s="22">
        <v>46290</v>
      </c>
      <c r="AC24" s="23">
        <v>8305</v>
      </c>
      <c r="AD24" s="23">
        <v>7755</v>
      </c>
      <c r="AE24" t="s">
        <v>129</v>
      </c>
      <c r="AF24" t="s">
        <v>176</v>
      </c>
    </row>
    <row r="25">
      <c r="B25" t="s" s="15">
        <v>69</v>
      </c>
      <c r="C25" s="15"/>
      <c r="D25" s="15"/>
      <c r="E25" s="15"/>
      <c r="F25" s="15"/>
      <c r="G25" s="16">
        <f>SUM(G6:G24)</f>
        <v>248400</v>
      </c>
      <c r="H25" s="17">
        <f>SUM(H6:H24)</f>
        <v>0.9999999999999999</v>
      </c>
      <c r="I25" s="15"/>
      <c r="J25" s="15"/>
      <c r="K25" s="15"/>
      <c r="L25" s="15"/>
      <c r="M25" s="18">
        <f>SUM(M6:M24)</f>
        <v>241854.16999999998</v>
      </c>
      <c r="N25" s="19">
        <f>SUM(N6:N24)</f>
        <v>2902250</v>
      </c>
      <c r="O25" s="15"/>
      <c r="P25" s="15"/>
      <c r="Q25" s="15"/>
      <c r="R25" s="15"/>
      <c r="S25" s="15"/>
      <c r="T25" s="15"/>
      <c r="U25" s="18">
        <f>SUM(U6:U24)</f>
        <v>226820.83000000002</v>
      </c>
      <c r="V25" s="19">
        <f>SUM(V6:V24)</f>
        <v>156000</v>
      </c>
      <c r="W25" s="19">
        <f>SUM(W6:W24)</f>
        <v>38500</v>
      </c>
      <c r="X25" s="15"/>
      <c r="Y25" s="15"/>
      <c r="Z25" s="15"/>
      <c r="AA25" s="15"/>
      <c r="AB25" s="15"/>
      <c r="AC25" s="18">
        <f>SUM(AC6:AC24)</f>
        <v>229683.49999999997</v>
      </c>
      <c r="AD25" s="18">
        <f>SUM(AD6:AD24)</f>
        <v>209227.50000000003</v>
      </c>
      <c r="AE25" s="15"/>
      <c r="AF25" s="15"/>
    </row>
  </sheetData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52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1" sqref="A1"/>
    </sheetView>
  </sheetViews>
  <cols>
    <col min="1" max="1" width="2.21875" customWidth="1"/>
    <col min="2" max="2" width="7" customWidth="1"/>
    <col min="3" max="3" width="29" customWidth="1"/>
    <col min="4" max="4" width="14" customWidth="1"/>
    <col min="5" max="5" width="13" customWidth="1"/>
    <col min="6" max="6" width="15" customWidth="1"/>
    <col min="7" max="7" width="17" customWidth="1"/>
    <col min="8" max="8" width="16" customWidth="1"/>
    <col min="9" max="9" width="22" customWidth="1"/>
    <col min="10" max="10" width="21" customWidth="1"/>
    <col min="11" max="11" width="13" customWidth="1"/>
    <col min="12" max="12" width="16" customWidth="1"/>
    <col min="13" max="13" width="15" customWidth="1"/>
    <col min="14" max="14" width="23" customWidth="1"/>
    <col min="15" max="15" width="22" customWidth="1"/>
    <col min="16" max="16" width="17" customWidth="1"/>
    <col min="17" max="17" width="22" customWidth="1"/>
    <col min="18" max="18" width="23" customWidth="1"/>
    <col min="19" max="19" width="36" customWidth="1"/>
    <col min="20" max="20" width="25" customWidth="1"/>
    <col min="21" max="21" width="90" customWidth="1"/>
  </cols>
  <sheetData>
    <row r="2">
      <c r="B2" t="s" s="3">
        <v>295</v>
      </c>
    </row>
    <row r="3">
      <c r="B3" t="s" s="4">
        <v>178</v>
      </c>
    </row>
    <row r="5">
      <c r="B5" t="s" s="5">
        <v>18</v>
      </c>
      <c r="C5" t="s" s="5">
        <v>77</v>
      </c>
      <c r="D5" t="s" s="9">
        <v>203</v>
      </c>
      <c r="E5" t="s" s="9">
        <v>205</v>
      </c>
      <c r="F5" t="s" s="9">
        <v>207</v>
      </c>
      <c r="G5" t="s" s="9">
        <v>208</v>
      </c>
      <c r="H5" t="s" s="9">
        <v>209</v>
      </c>
      <c r="I5" t="s" s="9">
        <v>210</v>
      </c>
      <c r="J5" t="s" s="9">
        <v>211</v>
      </c>
      <c r="K5" t="s" s="27">
        <v>212</v>
      </c>
      <c r="L5" t="s" s="9">
        <v>214</v>
      </c>
      <c r="M5" t="s" s="9">
        <v>215</v>
      </c>
      <c r="N5" t="s" s="9">
        <v>216</v>
      </c>
      <c r="O5" t="s" s="9">
        <v>217</v>
      </c>
      <c r="P5" t="s" s="9">
        <v>218</v>
      </c>
      <c r="Q5" t="s" s="9">
        <v>219</v>
      </c>
      <c r="R5" t="s" s="9">
        <v>220</v>
      </c>
      <c r="S5" t="s" s="5">
        <v>221</v>
      </c>
      <c r="T5" t="s" s="5">
        <v>224</v>
      </c>
      <c r="U5" t="s" s="5">
        <v>227</v>
      </c>
    </row>
    <row r="6">
      <c r="B6" t="s">
        <v>19</v>
      </c>
      <c r="C6" t="str" s="31">
        <f>'Lease Abstract'!D6</f>
        <v>Lone Star Cabinetry</v>
      </c>
      <c r="D6" s="32">
        <v>31200</v>
      </c>
      <c r="E6" s="33">
        <f>'Lease Abstract'!G6</f>
        <v>31200</v>
      </c>
      <c r="F6" s="25">
        <f>E6-D6</f>
        <v>0</v>
      </c>
      <c r="G6" s="22">
        <v>44743</v>
      </c>
      <c r="H6" s="34">
        <f>'Lease Abstract'!I6</f>
        <v>44743</v>
      </c>
      <c r="I6" s="22">
        <v>48395</v>
      </c>
      <c r="J6" s="34">
        <f>'Lease Abstract'!J6</f>
        <v>48395</v>
      </c>
      <c r="K6" t="str" s="26">
        <f>IF(AND(G6=H6,I6=J6),"Yes","No")</f>
        <v>Yes</v>
      </c>
      <c r="L6" s="23">
        <v>11.76</v>
      </c>
      <c r="M6" s="35">
        <f>'Lease Abstract'!L6</f>
        <v>11.76</v>
      </c>
      <c r="N6" s="24">
        <v>366912</v>
      </c>
      <c r="O6" s="36">
        <f>'Lease Abstract'!N6</f>
        <v>366912</v>
      </c>
      <c r="P6" s="8">
        <f>O6-N6</f>
        <v>0</v>
      </c>
      <c r="Q6" s="46">
        <f>'Lease Abstract'!AC6*12</f>
        <v>366912</v>
      </c>
      <c r="R6" s="28">
        <f>ROUND(Q6-N6,0)</f>
        <v>0</v>
      </c>
      <c r="S6" t="s">
        <v>132</v>
      </c>
      <c r="T6" t="s">
        <v>225</v>
      </c>
      <c r="U6" t="s">
        <v>228</v>
      </c>
    </row>
    <row r="7">
      <c r="B7" t="s">
        <v>20</v>
      </c>
      <c r="C7" t="str" s="31">
        <f>'Lease Abstract'!D7</f>
        <v>Mesquite Print Co.</v>
      </c>
      <c r="D7" s="32">
        <v>7200</v>
      </c>
      <c r="E7" s="33">
        <f>'Lease Abstract'!G7</f>
        <v>7200</v>
      </c>
      <c r="F7" s="25">
        <f>E7-D7</f>
        <v>0</v>
      </c>
      <c r="G7" s="22">
        <v>44958</v>
      </c>
      <c r="H7" s="34">
        <f>'Lease Abstract'!I7</f>
        <v>44958</v>
      </c>
      <c r="I7" s="22">
        <v>46783</v>
      </c>
      <c r="J7" s="34">
        <f>'Lease Abstract'!J7</f>
        <v>46783</v>
      </c>
      <c r="K7" t="str" s="26">
        <f>IF(AND(G7=H7,I7=J7),"Yes","No")</f>
        <v>Yes</v>
      </c>
      <c r="L7" s="23">
        <v>14.41</v>
      </c>
      <c r="M7" s="35">
        <f>'Lease Abstract'!L7</f>
        <v>14.41</v>
      </c>
      <c r="N7" s="24">
        <v>103752</v>
      </c>
      <c r="O7" s="36">
        <f>'Lease Abstract'!N7</f>
        <v>103752</v>
      </c>
      <c r="P7" s="8">
        <f>O7-N7</f>
        <v>0</v>
      </c>
      <c r="Q7" s="46">
        <f>'Lease Abstract'!AC7*12</f>
        <v>103752</v>
      </c>
      <c r="R7" s="28">
        <f>ROUND(Q7-N7,0)</f>
        <v>0</v>
      </c>
      <c r="S7" t="s">
        <v>132</v>
      </c>
      <c r="T7" t="s">
        <v>225</v>
      </c>
      <c r="U7" t="s">
        <v>229</v>
      </c>
    </row>
    <row r="8">
      <c r="B8" t="s">
        <v>21</v>
      </c>
      <c r="C8" t="str" s="31">
        <f>'Lease Abstract'!D8</f>
        <v>Trinity Medical Logistics</v>
      </c>
      <c r="D8" s="32">
        <v>24000</v>
      </c>
      <c r="E8" s="33">
        <f>'Lease Abstract'!G8</f>
        <v>24000</v>
      </c>
      <c r="F8" s="25">
        <f>E8-D8</f>
        <v>0</v>
      </c>
      <c r="G8" s="22">
        <v>43831</v>
      </c>
      <c r="H8" s="34">
        <f>'Lease Abstract'!I8</f>
        <v>43831</v>
      </c>
      <c r="I8" s="22">
        <v>46752</v>
      </c>
      <c r="J8" s="34">
        <f>'Lease Abstract'!J8</f>
        <v>46752</v>
      </c>
      <c r="K8" t="str" s="26">
        <f>IF(AND(G8=H8,I8=J8),"Yes","No")</f>
        <v>Yes</v>
      </c>
      <c r="L8" s="23">
        <v>11.22</v>
      </c>
      <c r="M8" s="35">
        <f>'Lease Abstract'!L8</f>
        <v>11.22</v>
      </c>
      <c r="N8" s="24">
        <v>269280</v>
      </c>
      <c r="O8" s="36">
        <f>'Lease Abstract'!N8</f>
        <v>269280</v>
      </c>
      <c r="P8" s="8">
        <f>O8-N8</f>
        <v>0</v>
      </c>
      <c r="Q8" s="46">
        <f>'Lease Abstract'!AC8*12</f>
        <v>269280</v>
      </c>
      <c r="R8" s="28">
        <f>ROUND(Q8-N8,0)</f>
        <v>0</v>
      </c>
      <c r="S8" t="s">
        <v>222</v>
      </c>
      <c r="T8" t="s">
        <v>226</v>
      </c>
      <c r="U8" t="s">
        <v>230</v>
      </c>
    </row>
    <row r="9">
      <c r="B9" t="s">
        <v>22</v>
      </c>
      <c r="C9" t="str" s="31">
        <f>'Lease Abstract'!D9</f>
        <v>Pecan Street Brewing Supply</v>
      </c>
      <c r="D9" s="32">
        <v>9600</v>
      </c>
      <c r="E9" s="33">
        <f>'Lease Abstract'!G9</f>
        <v>9600</v>
      </c>
      <c r="F9" s="25">
        <f>E9-D9</f>
        <v>0</v>
      </c>
      <c r="G9" s="22">
        <v>46235</v>
      </c>
      <c r="H9" s="34">
        <f>'Lease Abstract'!I9</f>
        <v>46235</v>
      </c>
      <c r="I9" s="22">
        <v>48244</v>
      </c>
      <c r="J9" s="34">
        <f>'Lease Abstract'!J9</f>
        <v>48244</v>
      </c>
      <c r="K9" t="str" s="26">
        <f>IF(AND(G9=H9,I9=J9),"Yes","No")</f>
        <v>Yes</v>
      </c>
      <c r="L9" s="23">
        <v>14.25</v>
      </c>
      <c r="M9" s="35">
        <f>'Lease Abstract'!L9</f>
        <v>14.25</v>
      </c>
      <c r="N9" s="24">
        <v>136800</v>
      </c>
      <c r="O9" s="36">
        <f>'Lease Abstract'!N9</f>
        <v>136800</v>
      </c>
      <c r="P9" s="8">
        <f>O9-N9</f>
        <v>0</v>
      </c>
      <c r="Q9" s="46">
        <f>'Lease Abstract'!AC9*12</f>
        <v>136800</v>
      </c>
      <c r="R9" s="28">
        <f>ROUND(Q9-N9,0)</f>
        <v>0</v>
      </c>
      <c r="S9" t="s">
        <v>132</v>
      </c>
      <c r="T9" t="s">
        <v>225</v>
      </c>
      <c r="U9" t="s">
        <v>231</v>
      </c>
    </row>
    <row r="10">
      <c r="B10" t="s">
        <v>67</v>
      </c>
      <c r="C10" t="str" s="31">
        <f>'Lease Abstract'!D10</f>
        <v>VACANT</v>
      </c>
      <c r="D10" s="32">
        <v>8400</v>
      </c>
      <c r="E10" s="33">
        <f>'Lease Abstract'!G10</f>
        <v>8400</v>
      </c>
      <c r="F10" s="25">
        <f>E10-D10</f>
        <v>0</v>
      </c>
      <c r="G10" s="1"/>
      <c r="H10" s="1"/>
      <c r="I10" s="1"/>
      <c r="J10" s="1"/>
      <c r="K10" t="s" s="26">
        <v>213</v>
      </c>
      <c r="L10" s="23">
        <v>0</v>
      </c>
      <c r="M10" s="35">
        <f>'Lease Abstract'!L10</f>
        <v>0</v>
      </c>
      <c r="N10" s="24">
        <v>0</v>
      </c>
      <c r="O10" s="36">
        <f>'Lease Abstract'!N10</f>
        <v>0</v>
      </c>
      <c r="P10" s="8">
        <f>O10-N10</f>
        <v>0</v>
      </c>
      <c r="Q10" t="s" s="28">
        <v>129</v>
      </c>
      <c r="R10" t="s" s="28">
        <v>213</v>
      </c>
      <c r="S10" t="s">
        <v>105</v>
      </c>
      <c r="T10" t="s">
        <v>105</v>
      </c>
      <c r="U10" t="s">
        <v>98</v>
      </c>
    </row>
    <row r="11">
      <c r="B11" t="s">
        <v>23</v>
      </c>
      <c r="C11" t="str" s="31">
        <f>'Lease Abstract'!D11</f>
        <v>Brazos Fire Protection</v>
      </c>
      <c r="D11" s="32">
        <v>14400</v>
      </c>
      <c r="E11" s="33">
        <f>'Lease Abstract'!G11</f>
        <v>14400</v>
      </c>
      <c r="F11" s="25">
        <f>E11-D11</f>
        <v>0</v>
      </c>
      <c r="G11" s="22">
        <v>44501</v>
      </c>
      <c r="H11" s="34">
        <f>'Lease Abstract'!I11</f>
        <v>44501</v>
      </c>
      <c r="I11" s="22">
        <v>47057</v>
      </c>
      <c r="J11" s="34">
        <f>'Lease Abstract'!J11</f>
        <v>47057</v>
      </c>
      <c r="K11" t="str" s="26">
        <f>IF(AND(G11=H11,I11=J11),"Yes","No")</f>
        <v>Yes</v>
      </c>
      <c r="L11" s="23">
        <v>13.1</v>
      </c>
      <c r="M11" s="35">
        <f>'Lease Abstract'!L11</f>
        <v>12.72</v>
      </c>
      <c r="N11" s="24">
        <v>188640</v>
      </c>
      <c r="O11" s="36">
        <f>'Lease Abstract'!N11</f>
        <v>183168</v>
      </c>
      <c r="P11" s="8">
        <f>O11-N11</f>
        <v>-5472</v>
      </c>
      <c r="Q11" s="46">
        <f>'Lease Abstract'!AC11*12</f>
        <v>183168</v>
      </c>
      <c r="R11" s="28">
        <f>ROUND(Q11-N11,0)</f>
        <v>-5472</v>
      </c>
      <c r="S11" t="s">
        <v>132</v>
      </c>
      <c r="T11" t="s">
        <v>225</v>
      </c>
      <c r="U11" t="s">
        <v>232</v>
      </c>
    </row>
    <row r="12">
      <c r="B12" t="s">
        <v>24</v>
      </c>
      <c r="C12" t="str" s="31">
        <f>'Lease Abstract'!D12</f>
        <v>Redbird HVAC Services</v>
      </c>
      <c r="D12" s="32">
        <v>12000</v>
      </c>
      <c r="E12" s="33">
        <f>'Lease Abstract'!G12</f>
        <v>12000</v>
      </c>
      <c r="F12" s="25">
        <f>E12-D12</f>
        <v>0</v>
      </c>
      <c r="G12" s="22">
        <v>45748</v>
      </c>
      <c r="H12" s="34">
        <f>'Lease Abstract'!I12</f>
        <v>45748</v>
      </c>
      <c r="I12" s="22">
        <v>47573</v>
      </c>
      <c r="J12" s="34">
        <f>'Lease Abstract'!J12</f>
        <v>47573</v>
      </c>
      <c r="K12" t="str" s="26">
        <f>IF(AND(G12=H12,I12=J12),"Yes","No")</f>
        <v>Yes</v>
      </c>
      <c r="L12" s="23">
        <v>14.23</v>
      </c>
      <c r="M12" s="35">
        <f>'Lease Abstract'!L12</f>
        <v>14.23</v>
      </c>
      <c r="N12" s="24">
        <v>170760</v>
      </c>
      <c r="O12" s="36">
        <f>'Lease Abstract'!N12</f>
        <v>170760</v>
      </c>
      <c r="P12" s="8">
        <f>O12-N12</f>
        <v>0</v>
      </c>
      <c r="Q12" s="46">
        <f>'Lease Abstract'!AC12*12</f>
        <v>170760</v>
      </c>
      <c r="R12" s="28">
        <f>ROUND(Q12-N12,0)</f>
        <v>0</v>
      </c>
      <c r="S12" t="s">
        <v>132</v>
      </c>
      <c r="T12" t="s">
        <v>225</v>
      </c>
      <c r="U12" t="s">
        <v>233</v>
      </c>
    </row>
    <row r="13">
      <c r="B13" t="s">
        <v>25</v>
      </c>
      <c r="C13" t="str" s="31">
        <f>'Lease Abstract'!D13</f>
        <v>Caddo Solar Installers</v>
      </c>
      <c r="D13" s="32">
        <v>9800</v>
      </c>
      <c r="E13" s="33">
        <f>'Lease Abstract'!G13</f>
        <v>9200</v>
      </c>
      <c r="F13" s="25">
        <f>E13-D13</f>
        <v>-600</v>
      </c>
      <c r="G13" s="22">
        <v>45536</v>
      </c>
      <c r="H13" s="34">
        <f>'Lease Abstract'!I13</f>
        <v>45536</v>
      </c>
      <c r="I13" s="22">
        <v>47361</v>
      </c>
      <c r="J13" s="34">
        <f>'Lease Abstract'!J13</f>
        <v>47361</v>
      </c>
      <c r="K13" t="str" s="26">
        <f>IF(AND(G13=H13,I13=J13),"Yes","No")</f>
        <v>Yes</v>
      </c>
      <c r="L13" s="23">
        <v>14.35</v>
      </c>
      <c r="M13" s="35">
        <f>'Lease Abstract'!L13</f>
        <v>14.35</v>
      </c>
      <c r="N13" s="24">
        <v>140630</v>
      </c>
      <c r="O13" s="36">
        <f>'Lease Abstract'!N13</f>
        <v>132020</v>
      </c>
      <c r="P13" s="8">
        <f>O13-N13</f>
        <v>-8610</v>
      </c>
      <c r="Q13" s="46">
        <f>'Lease Abstract'!AC13*12</f>
        <v>132020.04</v>
      </c>
      <c r="R13" s="28">
        <f>ROUND(Q13-N13,0)</f>
        <v>-8610</v>
      </c>
      <c r="S13" t="s">
        <v>132</v>
      </c>
      <c r="T13" t="s">
        <v>225</v>
      </c>
      <c r="U13" t="s">
        <v>234</v>
      </c>
    </row>
    <row r="14">
      <c r="B14" t="s">
        <v>26</v>
      </c>
      <c r="C14" t="str" s="31">
        <f>'Lease Abstract'!D14</f>
        <v>Lakeview Auto Glass</v>
      </c>
      <c r="D14" s="32">
        <v>11200</v>
      </c>
      <c r="E14" s="33">
        <f>'Lease Abstract'!G14</f>
        <v>11200</v>
      </c>
      <c r="F14" s="25">
        <f>E14-D14</f>
        <v>0</v>
      </c>
      <c r="G14" s="22">
        <v>43617</v>
      </c>
      <c r="H14" s="34">
        <f>'Lease Abstract'!I14</f>
        <v>43617</v>
      </c>
      <c r="I14" s="22">
        <v>46538</v>
      </c>
      <c r="J14" s="34">
        <f>'Lease Abstract'!J14</f>
        <v>46538</v>
      </c>
      <c r="K14" t="str" s="26">
        <f>IF(AND(G14=H14,I14=J14),"Yes","No")</f>
        <v>Yes</v>
      </c>
      <c r="L14" s="23">
        <v>13.04</v>
      </c>
      <c r="M14" s="35">
        <f>'Lease Abstract'!L14</f>
        <v>13.04</v>
      </c>
      <c r="N14" s="24">
        <v>146048</v>
      </c>
      <c r="O14" s="36">
        <f>'Lease Abstract'!N14</f>
        <v>146048</v>
      </c>
      <c r="P14" s="8">
        <f>O14-N14</f>
        <v>0</v>
      </c>
      <c r="Q14" t="s" s="28">
        <v>129</v>
      </c>
      <c r="R14" t="s" s="28">
        <v>213</v>
      </c>
      <c r="S14" t="s">
        <v>132</v>
      </c>
      <c r="T14" t="s">
        <v>225</v>
      </c>
      <c r="U14" t="s">
        <v>235</v>
      </c>
    </row>
    <row r="15">
      <c r="B15" t="s">
        <v>27</v>
      </c>
      <c r="C15" t="str" s="31">
        <f>'Lease Abstract'!D15</f>
        <v>Bluebonnet Signs</v>
      </c>
      <c r="D15" s="32">
        <v>10200</v>
      </c>
      <c r="E15" s="33">
        <f>'Lease Abstract'!G15</f>
        <v>10200</v>
      </c>
      <c r="F15" s="25">
        <f>E15-D15</f>
        <v>0</v>
      </c>
      <c r="G15" s="22">
        <v>45200</v>
      </c>
      <c r="H15" s="34">
        <f>'Lease Abstract'!I15</f>
        <v>45200</v>
      </c>
      <c r="I15" s="22">
        <v>47026</v>
      </c>
      <c r="J15" s="34">
        <f>'Lease Abstract'!J15</f>
        <v>47026</v>
      </c>
      <c r="K15" t="str" s="26">
        <f>IF(AND(G15=H15,I15=J15),"Yes","No")</f>
        <v>Yes</v>
      </c>
      <c r="L15" s="23">
        <v>14.14</v>
      </c>
      <c r="M15" s="35">
        <f>'Lease Abstract'!L15</f>
        <v>14.14</v>
      </c>
      <c r="N15" s="24">
        <v>144228</v>
      </c>
      <c r="O15" s="36">
        <f>'Lease Abstract'!N15</f>
        <v>144228</v>
      </c>
      <c r="P15" s="8">
        <f>O15-N15</f>
        <v>0</v>
      </c>
      <c r="Q15" s="46">
        <f>'Lease Abstract'!AC15*12</f>
        <v>144228</v>
      </c>
      <c r="R15" s="28">
        <f>ROUND(Q15-N15,0)</f>
        <v>0</v>
      </c>
      <c r="S15" t="s">
        <v>132</v>
      </c>
      <c r="T15" t="s">
        <v>225</v>
      </c>
      <c r="U15" t="s">
        <v>229</v>
      </c>
    </row>
    <row r="16">
      <c r="B16" t="s">
        <v>28</v>
      </c>
      <c r="C16" t="str" s="31">
        <f>'Lease Abstract'!D16</f>
        <v>Hill Country Floor Supply</v>
      </c>
      <c r="D16" s="32">
        <v>15600</v>
      </c>
      <c r="E16" s="33">
        <f>'Lease Abstract'!G16</f>
        <v>15600</v>
      </c>
      <c r="F16" s="25">
        <f>E16-D16</f>
        <v>0</v>
      </c>
      <c r="G16" s="22">
        <v>44256</v>
      </c>
      <c r="H16" s="34">
        <f>'Lease Abstract'!I16</f>
        <v>44256</v>
      </c>
      <c r="I16" s="22">
        <v>47177</v>
      </c>
      <c r="J16" s="34">
        <f>'Lease Abstract'!J16</f>
        <v>47177</v>
      </c>
      <c r="K16" t="str" s="26">
        <f>IF(AND(G16=H16,I16=J16),"Yes","No")</f>
        <v>Yes</v>
      </c>
      <c r="L16" s="23">
        <v>12.64</v>
      </c>
      <c r="M16" s="35">
        <f>'Lease Abstract'!L16</f>
        <v>12.64</v>
      </c>
      <c r="N16" s="24">
        <v>197184</v>
      </c>
      <c r="O16" s="36">
        <f>'Lease Abstract'!N16</f>
        <v>197184</v>
      </c>
      <c r="P16" s="8">
        <f>O16-N16</f>
        <v>0</v>
      </c>
      <c r="Q16" s="46">
        <f>'Lease Abstract'!AC16*12</f>
        <v>197184</v>
      </c>
      <c r="R16" s="28">
        <f>ROUND(Q16-N16,0)</f>
        <v>0</v>
      </c>
      <c r="S16" t="s">
        <v>222</v>
      </c>
      <c r="T16" t="s">
        <v>225</v>
      </c>
      <c r="U16" t="s">
        <v>229</v>
      </c>
    </row>
    <row r="17">
      <c r="B17" t="s">
        <v>29</v>
      </c>
      <c r="C17" t="str" s="31">
        <f>'Lease Abstract'!D17</f>
        <v>Elm Fork Electric</v>
      </c>
      <c r="D17" s="32">
        <v>15000</v>
      </c>
      <c r="E17" s="33">
        <f>'Lease Abstract'!G17</f>
        <v>15000</v>
      </c>
      <c r="F17" s="25">
        <f>E17-D17</f>
        <v>0</v>
      </c>
      <c r="G17" s="22">
        <v>45292</v>
      </c>
      <c r="H17" s="34">
        <f>'Lease Abstract'!I17</f>
        <v>45292</v>
      </c>
      <c r="I17" s="22">
        <v>48213</v>
      </c>
      <c r="J17" s="34">
        <f>'Lease Abstract'!J17</f>
        <v>48213</v>
      </c>
      <c r="K17" t="str" s="26">
        <f>IF(AND(G17=H17,I17=J17),"Yes","No")</f>
        <v>Yes</v>
      </c>
      <c r="L17" s="23">
        <v>13.5</v>
      </c>
      <c r="M17" s="35">
        <f>'Lease Abstract'!L17</f>
        <v>13.5</v>
      </c>
      <c r="N17" s="24">
        <v>202500</v>
      </c>
      <c r="O17" s="36">
        <f>'Lease Abstract'!N17</f>
        <v>202500</v>
      </c>
      <c r="P17" s="8">
        <f>O17-N17</f>
        <v>0</v>
      </c>
      <c r="Q17" s="46">
        <f>'Lease Abstract'!AC17*12</f>
        <v>202500</v>
      </c>
      <c r="R17" s="28">
        <f>ROUND(Q17-N17,0)</f>
        <v>0</v>
      </c>
      <c r="S17" t="s">
        <v>132</v>
      </c>
      <c r="T17" t="s">
        <v>225</v>
      </c>
      <c r="U17" t="s">
        <v>229</v>
      </c>
    </row>
    <row r="18">
      <c r="B18" t="s">
        <v>30</v>
      </c>
      <c r="C18" t="str" s="31">
        <f>'Lease Abstract'!D18</f>
        <v>Pioneer Pool Supply</v>
      </c>
      <c r="D18" s="32">
        <v>12000</v>
      </c>
      <c r="E18" s="33">
        <f>'Lease Abstract'!G18</f>
        <v>12000</v>
      </c>
      <c r="F18" s="25">
        <f>E18-D18</f>
        <v>0</v>
      </c>
      <c r="G18" s="22">
        <v>44652</v>
      </c>
      <c r="H18" s="34">
        <f>'Lease Abstract'!I18</f>
        <v>44652</v>
      </c>
      <c r="I18" s="22">
        <v>46477</v>
      </c>
      <c r="J18" s="34">
        <f>'Lease Abstract'!J18</f>
        <v>46477</v>
      </c>
      <c r="K18" t="str" s="26">
        <f>IF(AND(G18=H18,I18=J18),"Yes","No")</f>
        <v>Yes</v>
      </c>
      <c r="L18" s="23">
        <v>13.28</v>
      </c>
      <c r="M18" s="35">
        <f>'Lease Abstract'!L18</f>
        <v>13.28</v>
      </c>
      <c r="N18" s="24">
        <v>159360</v>
      </c>
      <c r="O18" s="36">
        <f>'Lease Abstract'!N18</f>
        <v>159360</v>
      </c>
      <c r="P18" s="8">
        <f>O18-N18</f>
        <v>0</v>
      </c>
      <c r="Q18" s="46">
        <f>'Lease Abstract'!AC18*12</f>
        <v>159360</v>
      </c>
      <c r="R18" s="28">
        <f>ROUND(Q18-N18,0)</f>
        <v>0</v>
      </c>
      <c r="S18" t="s">
        <v>132</v>
      </c>
      <c r="T18" t="s">
        <v>225</v>
      </c>
      <c r="U18" t="s">
        <v>229</v>
      </c>
    </row>
    <row r="19">
      <c r="B19" t="s">
        <v>68</v>
      </c>
      <c r="C19" t="str" s="31">
        <f>'Lease Abstract'!D19</f>
        <v>VACANT</v>
      </c>
      <c r="D19" s="32">
        <v>11500</v>
      </c>
      <c r="E19" s="33">
        <f>'Lease Abstract'!G19</f>
        <v>11500</v>
      </c>
      <c r="F19" s="25">
        <f>E19-D19</f>
        <v>0</v>
      </c>
      <c r="G19" s="1"/>
      <c r="H19" s="1"/>
      <c r="I19" s="1"/>
      <c r="J19" s="1"/>
      <c r="K19" t="s" s="26">
        <v>213</v>
      </c>
      <c r="L19" s="23">
        <v>0</v>
      </c>
      <c r="M19" s="35">
        <f>'Lease Abstract'!L19</f>
        <v>0</v>
      </c>
      <c r="N19" s="24">
        <v>0</v>
      </c>
      <c r="O19" s="36">
        <f>'Lease Abstract'!N19</f>
        <v>0</v>
      </c>
      <c r="P19" s="8">
        <f>O19-N19</f>
        <v>0</v>
      </c>
      <c r="Q19" t="s" s="28">
        <v>129</v>
      </c>
      <c r="R19" t="s" s="28">
        <v>213</v>
      </c>
      <c r="S19" t="s">
        <v>105</v>
      </c>
      <c r="T19" t="s">
        <v>105</v>
      </c>
      <c r="U19" t="s">
        <v>98</v>
      </c>
    </row>
    <row r="20">
      <c r="B20" t="s">
        <v>31</v>
      </c>
      <c r="C20" t="str" s="31">
        <f>'Lease Abstract'!D20</f>
        <v>Cross Timbers Millwork</v>
      </c>
      <c r="D20" s="32">
        <v>12500</v>
      </c>
      <c r="E20" s="33">
        <f>'Lease Abstract'!G20</f>
        <v>12500</v>
      </c>
      <c r="F20" s="25">
        <f>E20-D20</f>
        <v>0</v>
      </c>
      <c r="G20" s="22">
        <v>45901</v>
      </c>
      <c r="H20" s="34">
        <f>'Lease Abstract'!I20</f>
        <v>45901</v>
      </c>
      <c r="I20" s="22">
        <v>48457</v>
      </c>
      <c r="J20" s="34">
        <f>'Lease Abstract'!J20</f>
        <v>48457</v>
      </c>
      <c r="K20" t="str" s="26">
        <f>IF(AND(G20=H20,I20=J20),"Yes","No")</f>
        <v>Yes</v>
      </c>
      <c r="L20" s="23">
        <v>14.42</v>
      </c>
      <c r="M20" s="35">
        <f>'Lease Abstract'!L20</f>
        <v>14.42</v>
      </c>
      <c r="N20" s="24">
        <v>180250</v>
      </c>
      <c r="O20" s="36">
        <f>'Lease Abstract'!N20</f>
        <v>180250</v>
      </c>
      <c r="P20" s="8">
        <f>O20-N20</f>
        <v>0</v>
      </c>
      <c r="Q20" s="46">
        <f>'Lease Abstract'!AC20*12</f>
        <v>180249.96</v>
      </c>
      <c r="R20" s="28">
        <f>ROUND(Q20-N20,0)</f>
        <v>0</v>
      </c>
      <c r="S20" t="s">
        <v>132</v>
      </c>
      <c r="T20" t="s">
        <v>225</v>
      </c>
      <c r="U20" t="s">
        <v>229</v>
      </c>
    </row>
    <row r="21">
      <c r="B21" t="s">
        <v>32</v>
      </c>
      <c r="C21" t="str" s="31">
        <f>'Lease Abstract'!D21</f>
        <v>Northgate Packaging</v>
      </c>
      <c r="D21" s="32">
        <v>18000</v>
      </c>
      <c r="E21" s="33">
        <f>'Lease Abstract'!G21</f>
        <v>18000</v>
      </c>
      <c r="F21" s="25">
        <f>E21-D21</f>
        <v>0</v>
      </c>
      <c r="G21" s="22">
        <v>44197</v>
      </c>
      <c r="H21" s="34">
        <f>'Lease Abstract'!I21</f>
        <v>44197</v>
      </c>
      <c r="I21" s="22">
        <v>47118</v>
      </c>
      <c r="J21" s="34">
        <f>'Lease Abstract'!J21</f>
        <v>47118</v>
      </c>
      <c r="K21" t="str" s="26">
        <f>IF(AND(G21=H21,I21=J21),"Yes","No")</f>
        <v>Yes</v>
      </c>
      <c r="L21" s="23">
        <v>12.17</v>
      </c>
      <c r="M21" s="35">
        <f>'Lease Abstract'!L21</f>
        <v>12.17</v>
      </c>
      <c r="N21" s="24">
        <v>219060</v>
      </c>
      <c r="O21" s="36">
        <f>'Lease Abstract'!N21</f>
        <v>219060</v>
      </c>
      <c r="P21" s="8">
        <f>O21-N21</f>
        <v>0</v>
      </c>
      <c r="Q21" s="46">
        <f>'Lease Abstract'!AC21*12</f>
        <v>219060</v>
      </c>
      <c r="R21" s="28">
        <f>ROUND(Q21-N21,0)</f>
        <v>0</v>
      </c>
      <c r="S21" t="s">
        <v>222</v>
      </c>
      <c r="T21" t="s">
        <v>225</v>
      </c>
      <c r="U21" t="s">
        <v>229</v>
      </c>
    </row>
    <row r="22">
      <c r="B22" t="s">
        <v>33</v>
      </c>
      <c r="C22" t="str" s="31">
        <f>'Lease Abstract'!D22</f>
        <v>Ranger Robotics</v>
      </c>
      <c r="D22" s="32">
        <v>13200</v>
      </c>
      <c r="E22" s="33">
        <f>'Lease Abstract'!G22</f>
        <v>13200</v>
      </c>
      <c r="F22" s="25">
        <f>E22-D22</f>
        <v>0</v>
      </c>
      <c r="G22" s="22">
        <v>45658</v>
      </c>
      <c r="H22" s="34">
        <f>'Lease Abstract'!I22</f>
        <v>45658</v>
      </c>
      <c r="I22" s="22">
        <v>47848</v>
      </c>
      <c r="J22" s="34">
        <f>'Lease Abstract'!J22</f>
        <v>47848</v>
      </c>
      <c r="K22" t="str" s="26">
        <f>IF(AND(G22=H22,I22=J22),"Yes","No")</f>
        <v>Yes</v>
      </c>
      <c r="L22" s="23">
        <v>14.49</v>
      </c>
      <c r="M22" s="35">
        <f>'Lease Abstract'!L22</f>
        <v>14.49</v>
      </c>
      <c r="N22" s="24">
        <v>191268</v>
      </c>
      <c r="O22" s="36">
        <f>'Lease Abstract'!N22</f>
        <v>191268</v>
      </c>
      <c r="P22" s="8">
        <f>O22-N22</f>
        <v>0</v>
      </c>
      <c r="Q22" s="46">
        <f>'Lease Abstract'!AC22*12</f>
        <v>191268</v>
      </c>
      <c r="R22" s="28">
        <f>ROUND(Q22-N22,0)</f>
        <v>0</v>
      </c>
      <c r="S22" t="s">
        <v>132</v>
      </c>
      <c r="T22" t="s">
        <v>225</v>
      </c>
      <c r="U22" t="s">
        <v>229</v>
      </c>
    </row>
    <row r="23">
      <c r="B23" t="s">
        <v>34</v>
      </c>
      <c r="C23" t="str" s="31">
        <f>'Lease Abstract'!D23</f>
        <v>Prairie Dental Lab</v>
      </c>
      <c r="D23" s="32">
        <v>6600</v>
      </c>
      <c r="E23" s="33">
        <f>'Lease Abstract'!G23</f>
        <v>6600</v>
      </c>
      <c r="F23" s="25">
        <f>E23-D23</f>
        <v>0</v>
      </c>
      <c r="G23" s="22">
        <v>46174</v>
      </c>
      <c r="H23" s="34">
        <f>'Lease Abstract'!I23</f>
        <v>44348</v>
      </c>
      <c r="I23" s="22">
        <v>47269</v>
      </c>
      <c r="J23" s="34">
        <f>'Lease Abstract'!J23</f>
        <v>46173</v>
      </c>
      <c r="K23" t="str" s="26">
        <f>IF(AND(G23=H23,I23=J23),"Yes","No")</f>
        <v>No</v>
      </c>
      <c r="L23" s="23">
        <v>15.25</v>
      </c>
      <c r="M23" s="35">
        <f>'Lease Abstract'!L23</f>
        <v>0</v>
      </c>
      <c r="N23" s="24">
        <v>100650</v>
      </c>
      <c r="O23" s="36">
        <f>'Lease Abstract'!N23</f>
        <v>0</v>
      </c>
      <c r="P23" s="8">
        <f>O23-N23</f>
        <v>-100650</v>
      </c>
      <c r="Q23" t="s" s="28">
        <v>129</v>
      </c>
      <c r="R23" t="s" s="28">
        <v>213</v>
      </c>
      <c r="S23" t="s">
        <v>223</v>
      </c>
      <c r="T23" t="s">
        <v>129</v>
      </c>
      <c r="U23" t="s">
        <v>236</v>
      </c>
    </row>
    <row r="24">
      <c r="B24" t="s">
        <v>35</v>
      </c>
      <c r="C24" t="str" s="31">
        <f>'Lease Abstract'!D24</f>
        <v>Big Sky Event Rentals</v>
      </c>
      <c r="D24" s="32">
        <v>6600</v>
      </c>
      <c r="E24" s="33">
        <f>'Lease Abstract'!G24</f>
        <v>6600</v>
      </c>
      <c r="F24" s="25">
        <f>E24-D24</f>
        <v>0</v>
      </c>
      <c r="G24" s="22">
        <v>45444</v>
      </c>
      <c r="H24" s="34">
        <f>'Lease Abstract'!I24</f>
        <v>45444</v>
      </c>
      <c r="I24" s="22">
        <v>46538</v>
      </c>
      <c r="J24" s="34">
        <f>'Lease Abstract'!J24</f>
        <v>46538</v>
      </c>
      <c r="K24" t="str" s="26">
        <f>IF(AND(G24=H24,I24=J24),"Yes","No")</f>
        <v>Yes</v>
      </c>
      <c r="L24" s="23">
        <v>15.1</v>
      </c>
      <c r="M24" s="35">
        <f>'Lease Abstract'!L24</f>
        <v>15.1</v>
      </c>
      <c r="N24" s="24">
        <v>99660</v>
      </c>
      <c r="O24" s="36">
        <f>'Lease Abstract'!N24</f>
        <v>99660</v>
      </c>
      <c r="P24" s="8">
        <f>O24-N24</f>
        <v>0</v>
      </c>
      <c r="Q24" s="46">
        <f>'Lease Abstract'!AC24*12</f>
        <v>99660</v>
      </c>
      <c r="R24" s="28">
        <f>ROUND(Q24-N24,0)</f>
        <v>0</v>
      </c>
      <c r="S24" t="s">
        <v>132</v>
      </c>
      <c r="T24" t="s">
        <v>225</v>
      </c>
      <c r="U24" t="s">
        <v>229</v>
      </c>
    </row>
    <row r="25">
      <c r="B25" t="s" s="15">
        <v>69</v>
      </c>
      <c r="C25" s="15"/>
      <c r="D25" s="29">
        <f>SUM(D6:D24)</f>
        <v>249000</v>
      </c>
      <c r="E25" s="29">
        <f>SUM(E6:E24)</f>
        <v>248400</v>
      </c>
      <c r="F25" s="29">
        <f>SUM(F6:F24)</f>
        <v>-600</v>
      </c>
      <c r="G25" s="15"/>
      <c r="H25" s="15"/>
      <c r="I25" s="15"/>
      <c r="J25" s="15"/>
      <c r="K25" s="15"/>
      <c r="L25" s="15"/>
      <c r="M25" s="15"/>
      <c r="N25" s="19">
        <f>SUM(N6:N24)</f>
        <v>3016982</v>
      </c>
      <c r="O25" s="19">
        <f>SUM(O6:O24)</f>
        <v>2902250</v>
      </c>
      <c r="P25" s="19">
        <f>SUM(P6:P24)</f>
        <v>-114732</v>
      </c>
      <c r="Q25" s="19"/>
      <c r="R25" s="19"/>
      <c r="S25" s="15"/>
      <c r="T25" s="15"/>
      <c r="U25" s="15"/>
    </row>
    <row r="27">
      <c r="B27" t="s" s="5">
        <v>179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>
      <c r="B28" t="s" s="37">
        <v>180</v>
      </c>
      <c r="N28" s="8">
        <f>N25</f>
        <v>3016982</v>
      </c>
    </row>
    <row r="29">
      <c r="B29" t="s" s="37">
        <v>181</v>
      </c>
      <c r="N29" s="8">
        <f>P13</f>
        <v>-8610</v>
      </c>
    </row>
    <row r="30">
      <c r="B30" t="s" s="37">
        <v>182</v>
      </c>
      <c r="N30" s="8">
        <f>P11</f>
        <v>-5472</v>
      </c>
    </row>
    <row r="31">
      <c r="B31" t="s" s="15">
        <v>183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9">
        <f>SUM(N28:N30)</f>
        <v>3002900</v>
      </c>
    </row>
    <row r="32">
      <c r="B32" t="s" s="37">
        <v>184</v>
      </c>
      <c r="N32" s="8">
        <f>P23</f>
        <v>-100650</v>
      </c>
    </row>
    <row r="33">
      <c r="B33" t="s" s="15">
        <v>185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9">
        <f>N31+N32</f>
        <v>2902250</v>
      </c>
    </row>
    <row r="34">
      <c r="B34" t="s" s="37">
        <v>186</v>
      </c>
      <c r="N34" s="36">
        <f>-'Closing Items'!C15</f>
        <v>-136800</v>
      </c>
    </row>
    <row r="35">
      <c r="B35" t="s" s="15">
        <v>187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9">
        <f>N33+N34</f>
        <v>2765450</v>
      </c>
    </row>
    <row r="36">
      <c r="B36" t="s" s="37">
        <v>188</v>
      </c>
      <c r="N36" s="8">
        <f>N42*12</f>
        <v>100650</v>
      </c>
    </row>
    <row r="37">
      <c r="B37" t="s" s="15">
        <v>189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9">
        <f>N35+N36</f>
        <v>2866100</v>
      </c>
    </row>
    <row r="39">
      <c r="B39" t="s" s="5">
        <v>190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>
      <c r="B40" t="s" s="37">
        <v>191</v>
      </c>
      <c r="N40" s="35">
        <f>'Lease Abstract'!M25</f>
        <v>241854.16999999998</v>
      </c>
    </row>
    <row r="41">
      <c r="B41" t="s" s="37">
        <v>192</v>
      </c>
      <c r="N41" s="35">
        <f>-'Closing Items'!C14</f>
        <v>-11400</v>
      </c>
    </row>
    <row r="42">
      <c r="B42" t="s" s="37">
        <v>193</v>
      </c>
      <c r="N42" s="23">
        <v>8387.5</v>
      </c>
    </row>
    <row r="43">
      <c r="B43" t="s" s="15">
        <v>194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8">
        <f>SUM(N40:N42)</f>
        <v>238841.66999999998</v>
      </c>
    </row>
    <row r="44">
      <c r="B44" t="s" s="37">
        <v>195</v>
      </c>
      <c r="N44" s="23">
        <v>238841.67</v>
      </c>
    </row>
    <row r="45">
      <c r="B45" t="s" s="37">
        <v>196</v>
      </c>
      <c r="N45" s="7">
        <f>N43-N44</f>
        <v>0</v>
      </c>
    </row>
    <row r="47">
      <c r="B47" t="s" s="5">
        <v>197</v>
      </c>
      <c r="C47" s="5"/>
      <c r="D47" t="s" s="9">
        <v>204</v>
      </c>
      <c r="E47" t="s" s="9">
        <v>206</v>
      </c>
      <c r="F47" t="s" s="9">
        <v>196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>
      <c r="B48" t="s" s="37">
        <v>198</v>
      </c>
      <c r="D48" s="25">
        <f>D25</f>
        <v>249000</v>
      </c>
      <c r="E48" s="25">
        <f>E25</f>
        <v>248400</v>
      </c>
      <c r="F48" s="25">
        <f>E48-D48</f>
        <v>-600</v>
      </c>
    </row>
    <row r="49">
      <c r="B49" t="s" s="37">
        <v>199</v>
      </c>
      <c r="D49" s="32">
        <v>229100</v>
      </c>
      <c r="E49" s="33">
        <f>SUMIF('Lease Abstract'!E6:E24,"&lt;&gt;Vacant",'Lease Abstract'!G6:G24)</f>
        <v>228500</v>
      </c>
      <c r="F49" s="25">
        <f>E49-D49</f>
        <v>-600</v>
      </c>
    </row>
    <row r="50">
      <c r="B50" t="s" s="37">
        <v>200</v>
      </c>
      <c r="D50" s="30">
        <f>D49/D48</f>
        <v>0.9200803212851406</v>
      </c>
      <c r="E50" s="30">
        <f>E49/E48</f>
        <v>0.9198872785829307</v>
      </c>
      <c r="F50" s="30">
        <f>E50-D50</f>
        <v>-0.00019304270220987796</v>
      </c>
    </row>
    <row r="51">
      <c r="B51" t="s" s="37">
        <v>201</v>
      </c>
      <c r="D51" s="25">
        <f>D49</f>
        <v>229100</v>
      </c>
      <c r="E51" s="33">
        <f>E49-'Lease Abstract'!G23</f>
        <v>221900</v>
      </c>
      <c r="F51" s="25">
        <f>E51-D51</f>
        <v>-7200</v>
      </c>
    </row>
    <row r="52">
      <c r="B52" t="s" s="37">
        <v>202</v>
      </c>
      <c r="D52" s="30">
        <f>D51/D48</f>
        <v>0.9200803212851406</v>
      </c>
      <c r="E52" s="30">
        <f>E51/E48</f>
        <v>0.893317230273752</v>
      </c>
      <c r="F52" s="30">
        <f>E52-D52</f>
        <v>-0.02676309101138863</v>
      </c>
    </row>
  </sheetData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6"/>
  <sheetViews>
    <sheetView showGridLines="0" workbookViewId="0">
      <selection activeCell="A1" sqref="A1"/>
    </sheetView>
  </sheetViews>
  <cols>
    <col min="1" max="1" width="2.21875" customWidth="1"/>
    <col min="2" max="2" width="82" customWidth="1"/>
    <col min="3" max="3" width="16" customWidth="1"/>
  </cols>
  <sheetData>
    <row r="2">
      <c r="B2" t="s" s="3">
        <v>296</v>
      </c>
    </row>
    <row r="3">
      <c r="B3" t="s" s="4">
        <v>238</v>
      </c>
    </row>
    <row r="5">
      <c r="B5" t="s" s="5">
        <v>239</v>
      </c>
      <c r="C5" t="s" s="9">
        <v>285</v>
      </c>
    </row>
    <row r="6">
      <c r="B6" t="s">
        <v>240</v>
      </c>
      <c r="C6" s="22">
        <v>46235</v>
      </c>
    </row>
    <row r="7">
      <c r="B7" t="s">
        <v>241</v>
      </c>
      <c r="C7" s="22">
        <v>46418</v>
      </c>
    </row>
    <row r="8">
      <c r="B8" t="s">
        <v>242</v>
      </c>
      <c r="C8" s="35">
        <f>'Lease Abstract'!M9</f>
        <v>11400</v>
      </c>
    </row>
    <row r="9">
      <c r="B9" t="s">
        <v>243</v>
      </c>
      <c r="C9" s="43">
        <f>MAX(0,(YEAR(C7)-YEAR(Inputs!C6))*12+MONTH(C7)-MONTH(Inputs!C6))</f>
        <v>4</v>
      </c>
    </row>
    <row r="10">
      <c r="B10" t="s">
        <v>244</v>
      </c>
      <c r="C10" s="7">
        <f>C8*C9</f>
        <v>45600</v>
      </c>
    </row>
    <row r="11">
      <c r="B11" t="s">
        <v>245</v>
      </c>
      <c r="C11" s="43">
        <f>EOMONTH(Inputs!C8,0)-Inputs!C8</f>
        <v>16</v>
      </c>
    </row>
    <row r="12">
      <c r="B12" t="s" s="2">
        <v>246</v>
      </c>
      <c r="C12" s="47">
        <f>IF(Inputs!C8&gt;=C7,0,C8*(C11/DAY(EOMONTH(Inputs!C8,0))+(YEAR(C7)-YEAR(Inputs!C8))*12+MONTH(C7)-MONTH(Inputs!C8)))</f>
        <v>17283.870967741932</v>
      </c>
    </row>
    <row r="13">
      <c r="B13" t="s">
        <v>247</v>
      </c>
      <c r="C13" t="str" s="48">
        <f>IF(AND(Inputs!C6&gt;=C6,Inputs!C6&lt;=C7),"Yes","No")</f>
        <v>Yes</v>
      </c>
    </row>
    <row r="14">
      <c r="B14" t="s">
        <v>248</v>
      </c>
      <c r="C14" s="7">
        <f>IF(C13="Yes",C8,0)</f>
        <v>11400</v>
      </c>
    </row>
    <row r="15">
      <c r="B15" t="s">
        <v>249</v>
      </c>
      <c r="C15" s="8">
        <f>C14*12</f>
        <v>136800</v>
      </c>
    </row>
    <row r="17">
      <c r="B17" t="s" s="5">
        <v>250</v>
      </c>
      <c r="C17" s="5"/>
    </row>
    <row r="18">
      <c r="B18" t="s">
        <v>251</v>
      </c>
      <c r="C18" s="36">
        <f>'Lease Abstract'!V12</f>
        <v>60000</v>
      </c>
    </row>
    <row r="19">
      <c r="B19" t="s">
        <v>252</v>
      </c>
      <c r="C19" s="36">
        <f>'Lease Abstract'!W12</f>
        <v>38500</v>
      </c>
    </row>
    <row r="20">
      <c r="B20" t="s">
        <v>253</v>
      </c>
      <c r="C20" s="49">
        <f>C19/'Lease Abstract'!M12</f>
        <v>2.7055516514406186</v>
      </c>
    </row>
    <row r="21">
      <c r="B21" t="s" s="2">
        <v>254</v>
      </c>
      <c r="C21" s="14">
        <f>C19</f>
        <v>38500</v>
      </c>
    </row>
    <row r="27">
      <c r="B27" t="s" s="5">
        <v>258</v>
      </c>
      <c r="C27" s="5"/>
    </row>
    <row r="28">
      <c r="B28" t="s">
        <v>259</v>
      </c>
      <c r="C28" s="35">
        <f>SUMIFS('Rent Schedules'!$I$6:$I$122,'Rent Schedules'!$B$6:$B$122,"F-300",'Rent Schedules'!$D$6:$D$122,"In effect",'Rent Schedules'!$F$6:$F$122,'Lease Abstract'!J23)</f>
        <v>8668</v>
      </c>
    </row>
    <row r="29">
      <c r="B29" t="s">
        <v>260</v>
      </c>
      <c r="C29" s="38">
        <f>Inputs!C9</f>
        <v>1.5</v>
      </c>
    </row>
    <row r="30">
      <c r="B30" t="s">
        <v>261</v>
      </c>
      <c r="C30" s="7">
        <f>C28*C29</f>
        <v>13002</v>
      </c>
    </row>
    <row r="31">
      <c r="B31" t="s">
        <v>262</v>
      </c>
      <c r="C31" s="35">
        <f>Reconciliation!N42</f>
        <v>8387.5</v>
      </c>
    </row>
    <row r="32">
      <c r="B32" t="s">
        <v>263</v>
      </c>
      <c r="C32" s="7">
        <f>C31-C30</f>
        <v>-4614.5</v>
      </c>
    </row>
    <row r="33">
      <c r="B33" t="s">
        <v>264</v>
      </c>
      <c r="C33" s="36">
        <f>Reconciliation!N23</f>
        <v>100650</v>
      </c>
    </row>
    <row r="35">
      <c r="B35" t="s" s="5">
        <v>265</v>
      </c>
      <c r="C35" s="5"/>
    </row>
    <row r="36">
      <c r="B36" t="s">
        <v>266</v>
      </c>
      <c r="C36" s="22">
        <v>46934</v>
      </c>
    </row>
    <row r="37">
      <c r="B37" t="s">
        <v>267</v>
      </c>
      <c r="C37" s="22">
        <v>46660</v>
      </c>
    </row>
    <row r="38">
      <c r="B38" t="s">
        <v>268</v>
      </c>
      <c r="C38" s="35">
        <f>SUMIFS('Rent Schedules'!$I$6:$I$122,'Rent Schedules'!$B$6:$B$122,"A-100",'Rent Schedules'!$D$6:$D$122,"In effect",'Rent Schedules'!$E$6:$E$122,"&lt;="&amp;C36,'Rent Schedules'!$F$6:$F$122,"&gt;="&amp;C36)</f>
        <v>31642</v>
      </c>
    </row>
    <row r="39">
      <c r="B39" t="s">
        <v>269</v>
      </c>
      <c r="C39" s="39">
        <v>3</v>
      </c>
    </row>
    <row r="40">
      <c r="B40" t="s">
        <v>270</v>
      </c>
      <c r="C40" s="7">
        <f>C38*C39</f>
        <v>94926</v>
      </c>
    </row>
    <row r="41">
      <c r="B41" t="s">
        <v>271</v>
      </c>
    </row>
    <row r="42">
      <c r="B42" t="s">
        <v>272</v>
      </c>
      <c r="C42" s="36">
        <f>SUMIFS('Rent Schedules'!$H$6:$H$122,'Rent Schedules'!$B$6:$B$122,"A-100",'Rent Schedules'!$D$6:$D$122,"In effect",'Rent Schedules'!$E$6:$E$122,"&gt;"&amp;C36)</f>
        <v>1657032</v>
      </c>
    </row>
    <row r="44">
      <c r="B44" t="s" s="5">
        <v>273</v>
      </c>
      <c r="C44" s="5"/>
    </row>
    <row r="45">
      <c r="B45" t="s">
        <v>274</v>
      </c>
      <c r="C45" s="35">
        <f>SUMIFS('Rent Schedules'!$G$6:$G$122,'Rent Schedules'!$B$6:$B$122,"B-100",'Rent Schedules'!$D$6:$D$122,"In effect",'Rent Schedules'!$F$6:$F$122,'Lease Abstract'!J8)</f>
        <v>11.56</v>
      </c>
    </row>
    <row r="46">
      <c r="B46" t="s">
        <v>275</v>
      </c>
      <c r="C46" s="23">
        <v>11.25</v>
      </c>
    </row>
    <row r="47">
      <c r="B47" t="s">
        <v>276</v>
      </c>
      <c r="C47" s="35">
        <f>Inputs!C10*(1+Inputs!C11)</f>
        <v>13.19625</v>
      </c>
    </row>
    <row r="48">
      <c r="B48" t="s">
        <v>277</v>
      </c>
      <c r="C48" s="7">
        <f>C46-C47</f>
        <v>-1.9462499999999991</v>
      </c>
    </row>
    <row r="49">
      <c r="B49" t="s">
        <v>278</v>
      </c>
      <c r="C49" s="36">
        <f>C48*'Lease Abstract'!G8</f>
        <v>-46709.99999999998</v>
      </c>
    </row>
    <row r="50">
      <c r="B50" t="s">
        <v>279</v>
      </c>
      <c r="C50" s="36">
        <f>(C46-C45)*'Lease Abstract'!G8</f>
        <v>-7440.000000000012</v>
      </c>
    </row>
    <row r="52">
      <c r="B52" t="s" s="5">
        <v>280</v>
      </c>
      <c r="C52" s="5"/>
    </row>
    <row r="53">
      <c r="B53" t="s">
        <v>281</v>
      </c>
      <c r="C53" s="35">
        <f>'Lease Abstract'!U25</f>
        <v>226820.83000000002</v>
      </c>
    </row>
    <row r="54">
      <c r="B54" t="s">
        <v>282</v>
      </c>
      <c r="C54" s="35">
        <f>'Lease Abstract'!AD25</f>
        <v>209227.50000000003</v>
      </c>
    </row>
    <row r="55">
      <c r="B55" t="s">
        <v>283</v>
      </c>
      <c r="C55" s="7">
        <f>C53-C54</f>
        <v>17593.329999999987</v>
      </c>
    </row>
    <row r="56">
      <c r="B56" t="s">
        <v>284</v>
      </c>
      <c r="C56" s="43">
        <f>SUMPRODUCT(('Lease Abstract'!AB6:AB24&lt;&gt;"")*('Lease Abstract'!AD6:AD24&lt;&gt;'Lease Abstract'!U6:U24))</f>
        <v>0</v>
      </c>
    </row>
  </sheetData>
  <pageMargins left="0.7" right="0.7" top="0.75" bottom="0.75" header="0.3" footer="0.3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22"/>
  <sheetViews>
    <sheetView showGridLines="0" workbookViewId="0">
      <pane ySplit="5" topLeftCell="A6" activePane="bottomLeft" state="frozen"/>
      <selection pane="bottomLeft" activeCell="A1" sqref="A1"/>
    </sheetView>
  </sheetViews>
  <cols>
    <col min="1" max="1" width="2.21875" customWidth="1"/>
    <col min="2" max="2" width="8" customWidth="1"/>
    <col min="3" max="3" width="51" customWidth="1"/>
    <col min="4" max="4" width="16" customWidth="1"/>
    <col min="5" max="5" width="14" customWidth="1"/>
    <col min="6" max="6" width="12" customWidth="1"/>
    <col min="7" max="7" width="16" customWidth="1"/>
    <col min="8" max="8" width="18" customWidth="1"/>
    <col min="9" max="9" width="19" customWidth="1"/>
  </cols>
  <sheetData>
    <row r="2">
      <c r="B2" t="s" s="3">
        <v>297</v>
      </c>
    </row>
    <row r="3">
      <c r="B3" t="s" s="4">
        <v>17</v>
      </c>
    </row>
    <row r="5">
      <c r="B5" t="s" s="5">
        <v>18</v>
      </c>
      <c r="C5" t="s" s="5">
        <v>36</v>
      </c>
      <c r="D5" t="s" s="5">
        <v>56</v>
      </c>
      <c r="E5" t="s" s="9">
        <v>60</v>
      </c>
      <c r="F5" t="s" s="9">
        <v>61</v>
      </c>
      <c r="G5" t="s" s="9">
        <v>62</v>
      </c>
      <c r="H5" t="s" s="9">
        <v>63</v>
      </c>
      <c r="I5" t="s" s="9">
        <v>64</v>
      </c>
    </row>
    <row r="6">
      <c r="B6" t="s">
        <v>19</v>
      </c>
      <c r="C6" t="s">
        <v>37</v>
      </c>
      <c r="D6" t="s">
        <v>57</v>
      </c>
      <c r="E6" s="22">
        <v>44743</v>
      </c>
      <c r="F6" s="22">
        <v>45107</v>
      </c>
      <c r="G6" s="23">
        <v>10.25</v>
      </c>
      <c r="H6" s="24">
        <v>319800</v>
      </c>
      <c r="I6" s="23">
        <v>26650</v>
      </c>
    </row>
    <row r="7">
      <c r="B7" t="s">
        <v>19</v>
      </c>
      <c r="C7" t="s">
        <v>37</v>
      </c>
      <c r="D7" t="s">
        <v>57</v>
      </c>
      <c r="E7" s="22">
        <v>45108</v>
      </c>
      <c r="F7" s="22">
        <v>45473</v>
      </c>
      <c r="G7" s="23">
        <v>10.61</v>
      </c>
      <c r="H7" s="24">
        <v>331032</v>
      </c>
      <c r="I7" s="23">
        <v>27586</v>
      </c>
    </row>
    <row r="8">
      <c r="B8" t="s">
        <v>19</v>
      </c>
      <c r="C8" t="s">
        <v>37</v>
      </c>
      <c r="D8" t="s">
        <v>57</v>
      </c>
      <c r="E8" s="22">
        <v>45474</v>
      </c>
      <c r="F8" s="22">
        <v>45838</v>
      </c>
      <c r="G8" s="23">
        <v>10.98</v>
      </c>
      <c r="H8" s="24">
        <v>342576</v>
      </c>
      <c r="I8" s="23">
        <v>28548</v>
      </c>
    </row>
    <row r="9">
      <c r="B9" t="s">
        <v>19</v>
      </c>
      <c r="C9" t="s">
        <v>37</v>
      </c>
      <c r="D9" t="s">
        <v>57</v>
      </c>
      <c r="E9" s="22">
        <v>45839</v>
      </c>
      <c r="F9" s="22">
        <v>46203</v>
      </c>
      <c r="G9" s="23">
        <v>11.36</v>
      </c>
      <c r="H9" s="24">
        <v>354432</v>
      </c>
      <c r="I9" s="23">
        <v>29536</v>
      </c>
    </row>
    <row r="10">
      <c r="B10" t="s">
        <v>19</v>
      </c>
      <c r="C10" t="s">
        <v>37</v>
      </c>
      <c r="D10" t="s">
        <v>57</v>
      </c>
      <c r="E10" s="22">
        <v>46204</v>
      </c>
      <c r="F10" s="22">
        <v>46568</v>
      </c>
      <c r="G10" s="23">
        <v>11.76</v>
      </c>
      <c r="H10" s="24">
        <v>366912</v>
      </c>
      <c r="I10" s="23">
        <v>30576</v>
      </c>
    </row>
    <row r="11">
      <c r="B11" t="s">
        <v>19</v>
      </c>
      <c r="C11" t="s">
        <v>37</v>
      </c>
      <c r="D11" t="s">
        <v>57</v>
      </c>
      <c r="E11" s="22">
        <v>46569</v>
      </c>
      <c r="F11" s="22">
        <v>46934</v>
      </c>
      <c r="G11" s="23">
        <v>12.17</v>
      </c>
      <c r="H11" s="24">
        <v>379704</v>
      </c>
      <c r="I11" s="23">
        <v>31642</v>
      </c>
    </row>
    <row r="12">
      <c r="B12" t="s">
        <v>19</v>
      </c>
      <c r="C12" t="s">
        <v>37</v>
      </c>
      <c r="D12" t="s">
        <v>57</v>
      </c>
      <c r="E12" s="22">
        <v>46935</v>
      </c>
      <c r="F12" s="22">
        <v>47299</v>
      </c>
      <c r="G12" s="23">
        <v>12.6</v>
      </c>
      <c r="H12" s="24">
        <v>393120</v>
      </c>
      <c r="I12" s="23">
        <v>32760</v>
      </c>
    </row>
    <row r="13">
      <c r="B13" t="s">
        <v>19</v>
      </c>
      <c r="C13" t="s">
        <v>37</v>
      </c>
      <c r="D13" t="s">
        <v>57</v>
      </c>
      <c r="E13" s="22">
        <v>47300</v>
      </c>
      <c r="F13" s="22">
        <v>47664</v>
      </c>
      <c r="G13" s="23">
        <v>13.04</v>
      </c>
      <c r="H13" s="24">
        <v>406848</v>
      </c>
      <c r="I13" s="23">
        <v>33904</v>
      </c>
    </row>
    <row r="14">
      <c r="B14" t="s">
        <v>19</v>
      </c>
      <c r="C14" t="s">
        <v>37</v>
      </c>
      <c r="D14" t="s">
        <v>57</v>
      </c>
      <c r="E14" s="22">
        <v>47665</v>
      </c>
      <c r="F14" s="22">
        <v>48029</v>
      </c>
      <c r="G14" s="23">
        <v>13.5</v>
      </c>
      <c r="H14" s="24">
        <v>421200</v>
      </c>
      <c r="I14" s="23">
        <v>35100</v>
      </c>
    </row>
    <row r="15">
      <c r="B15" t="s">
        <v>19</v>
      </c>
      <c r="C15" t="s">
        <v>37</v>
      </c>
      <c r="D15" t="s">
        <v>57</v>
      </c>
      <c r="E15" s="22">
        <v>48030</v>
      </c>
      <c r="F15" s="22">
        <v>48395</v>
      </c>
      <c r="G15" s="23">
        <v>13.97</v>
      </c>
      <c r="H15" s="24">
        <v>435864</v>
      </c>
      <c r="I15" s="23">
        <v>36322</v>
      </c>
    </row>
    <row r="16">
      <c r="B16" t="s">
        <v>20</v>
      </c>
      <c r="C16" t="s">
        <v>38</v>
      </c>
      <c r="D16" t="s">
        <v>57</v>
      </c>
      <c r="E16" s="22">
        <v>44958</v>
      </c>
      <c r="F16" s="22">
        <v>45322</v>
      </c>
      <c r="G16" s="23">
        <v>13</v>
      </c>
      <c r="H16" s="24">
        <v>93600</v>
      </c>
      <c r="I16" s="23">
        <v>7800</v>
      </c>
    </row>
    <row r="17">
      <c r="B17" t="s">
        <v>20</v>
      </c>
      <c r="C17" t="s">
        <v>38</v>
      </c>
      <c r="D17" t="s">
        <v>57</v>
      </c>
      <c r="E17" s="22">
        <v>45323</v>
      </c>
      <c r="F17" s="22">
        <v>45688</v>
      </c>
      <c r="G17" s="23">
        <v>13.45</v>
      </c>
      <c r="H17" s="24">
        <v>96840</v>
      </c>
      <c r="I17" s="23">
        <v>8070</v>
      </c>
    </row>
    <row r="18">
      <c r="B18" t="s">
        <v>20</v>
      </c>
      <c r="C18" t="s">
        <v>38</v>
      </c>
      <c r="D18" t="s">
        <v>57</v>
      </c>
      <c r="E18" s="22">
        <v>45689</v>
      </c>
      <c r="F18" s="22">
        <v>46053</v>
      </c>
      <c r="G18" s="23">
        <v>13.93</v>
      </c>
      <c r="H18" s="24">
        <v>100296</v>
      </c>
      <c r="I18" s="23">
        <v>8358</v>
      </c>
    </row>
    <row r="19">
      <c r="B19" t="s">
        <v>20</v>
      </c>
      <c r="C19" t="s">
        <v>38</v>
      </c>
      <c r="D19" t="s">
        <v>57</v>
      </c>
      <c r="E19" s="22">
        <v>46054</v>
      </c>
      <c r="F19" s="22">
        <v>46418</v>
      </c>
      <c r="G19" s="23">
        <v>14.41</v>
      </c>
      <c r="H19" s="24">
        <v>103752</v>
      </c>
      <c r="I19" s="23">
        <v>8646</v>
      </c>
    </row>
    <row r="20">
      <c r="B20" t="s">
        <v>20</v>
      </c>
      <c r="C20" t="s">
        <v>38</v>
      </c>
      <c r="D20" t="s">
        <v>57</v>
      </c>
      <c r="E20" s="22">
        <v>46419</v>
      </c>
      <c r="F20" s="22">
        <v>46783</v>
      </c>
      <c r="G20" s="23">
        <v>14.92</v>
      </c>
      <c r="H20" s="24">
        <v>107424</v>
      </c>
      <c r="I20" s="23">
        <v>8952</v>
      </c>
    </row>
    <row r="21">
      <c r="B21" t="s">
        <v>21</v>
      </c>
      <c r="C21" t="s">
        <v>39</v>
      </c>
      <c r="D21" t="s">
        <v>57</v>
      </c>
      <c r="E21" s="22">
        <v>43831</v>
      </c>
      <c r="F21" s="22">
        <v>44196</v>
      </c>
      <c r="G21" s="23">
        <v>9.4</v>
      </c>
      <c r="H21" s="24">
        <v>225600</v>
      </c>
      <c r="I21" s="23">
        <v>18800</v>
      </c>
    </row>
    <row r="22">
      <c r="B22" t="s">
        <v>21</v>
      </c>
      <c r="C22" t="s">
        <v>39</v>
      </c>
      <c r="D22" t="s">
        <v>57</v>
      </c>
      <c r="E22" s="22">
        <v>44197</v>
      </c>
      <c r="F22" s="22">
        <v>44561</v>
      </c>
      <c r="G22" s="23">
        <v>9.68</v>
      </c>
      <c r="H22" s="24">
        <v>232320</v>
      </c>
      <c r="I22" s="23">
        <v>19360</v>
      </c>
    </row>
    <row r="23">
      <c r="B23" t="s">
        <v>21</v>
      </c>
      <c r="C23" t="s">
        <v>39</v>
      </c>
      <c r="D23" t="s">
        <v>57</v>
      </c>
      <c r="E23" s="22">
        <v>44562</v>
      </c>
      <c r="F23" s="22">
        <v>44926</v>
      </c>
      <c r="G23" s="23">
        <v>9.97</v>
      </c>
      <c r="H23" s="24">
        <v>239280</v>
      </c>
      <c r="I23" s="23">
        <v>19940</v>
      </c>
    </row>
    <row r="24">
      <c r="B24" t="s">
        <v>21</v>
      </c>
      <c r="C24" t="s">
        <v>39</v>
      </c>
      <c r="D24" t="s">
        <v>57</v>
      </c>
      <c r="E24" s="22">
        <v>44927</v>
      </c>
      <c r="F24" s="22">
        <v>45291</v>
      </c>
      <c r="G24" s="23">
        <v>10.27</v>
      </c>
      <c r="H24" s="24">
        <v>246480</v>
      </c>
      <c r="I24" s="23">
        <v>20540</v>
      </c>
    </row>
    <row r="25">
      <c r="B25" t="s">
        <v>21</v>
      </c>
      <c r="C25" t="s">
        <v>39</v>
      </c>
      <c r="D25" t="s">
        <v>57</v>
      </c>
      <c r="E25" s="22">
        <v>45292</v>
      </c>
      <c r="F25" s="22">
        <v>45657</v>
      </c>
      <c r="G25" s="23">
        <v>10.58</v>
      </c>
      <c r="H25" s="24">
        <v>253920</v>
      </c>
      <c r="I25" s="23">
        <v>21160</v>
      </c>
    </row>
    <row r="26">
      <c r="B26" t="s">
        <v>21</v>
      </c>
      <c r="C26" t="s">
        <v>39</v>
      </c>
      <c r="D26" t="s">
        <v>57</v>
      </c>
      <c r="E26" s="22">
        <v>45658</v>
      </c>
      <c r="F26" s="22">
        <v>46022</v>
      </c>
      <c r="G26" s="23">
        <v>10.9</v>
      </c>
      <c r="H26" s="24">
        <v>261600</v>
      </c>
      <c r="I26" s="23">
        <v>21800</v>
      </c>
    </row>
    <row r="27">
      <c r="B27" t="s">
        <v>21</v>
      </c>
      <c r="C27" t="s">
        <v>39</v>
      </c>
      <c r="D27" t="s">
        <v>57</v>
      </c>
      <c r="E27" s="22">
        <v>46023</v>
      </c>
      <c r="F27" s="22">
        <v>46387</v>
      </c>
      <c r="G27" s="23">
        <v>11.22</v>
      </c>
      <c r="H27" s="24">
        <v>269280</v>
      </c>
      <c r="I27" s="23">
        <v>22440</v>
      </c>
    </row>
    <row r="28">
      <c r="B28" t="s">
        <v>21</v>
      </c>
      <c r="C28" t="s">
        <v>39</v>
      </c>
      <c r="D28" t="s">
        <v>57</v>
      </c>
      <c r="E28" s="22">
        <v>46388</v>
      </c>
      <c r="F28" s="22">
        <v>46752</v>
      </c>
      <c r="G28" s="23">
        <v>11.56</v>
      </c>
      <c r="H28" s="24">
        <v>277440</v>
      </c>
      <c r="I28" s="23">
        <v>23120</v>
      </c>
    </row>
    <row r="29">
      <c r="B29" t="s">
        <v>22</v>
      </c>
      <c r="C29" t="s">
        <v>40</v>
      </c>
      <c r="D29" t="s">
        <v>57</v>
      </c>
      <c r="E29" s="22">
        <v>46235</v>
      </c>
      <c r="F29" s="22">
        <v>46599</v>
      </c>
      <c r="G29" s="23">
        <v>14.25</v>
      </c>
      <c r="H29" s="24">
        <v>136800</v>
      </c>
      <c r="I29" s="23">
        <v>11400</v>
      </c>
    </row>
    <row r="30">
      <c r="B30" t="s">
        <v>22</v>
      </c>
      <c r="C30" t="s">
        <v>40</v>
      </c>
      <c r="D30" t="s">
        <v>57</v>
      </c>
      <c r="E30" s="22">
        <v>46600</v>
      </c>
      <c r="F30" s="22">
        <v>46965</v>
      </c>
      <c r="G30" s="23">
        <v>14.82</v>
      </c>
      <c r="H30" s="24">
        <v>142272</v>
      </c>
      <c r="I30" s="23">
        <v>11856</v>
      </c>
    </row>
    <row r="31">
      <c r="B31" t="s">
        <v>22</v>
      </c>
      <c r="C31" t="s">
        <v>40</v>
      </c>
      <c r="D31" t="s">
        <v>57</v>
      </c>
      <c r="E31" s="22">
        <v>46966</v>
      </c>
      <c r="F31" s="22">
        <v>47330</v>
      </c>
      <c r="G31" s="23">
        <v>15.41</v>
      </c>
      <c r="H31" s="24">
        <v>147936</v>
      </c>
      <c r="I31" s="23">
        <v>12328</v>
      </c>
    </row>
    <row r="32">
      <c r="B32" t="s">
        <v>22</v>
      </c>
      <c r="C32" t="s">
        <v>40</v>
      </c>
      <c r="D32" t="s">
        <v>57</v>
      </c>
      <c r="E32" s="22">
        <v>47331</v>
      </c>
      <c r="F32" s="22">
        <v>47695</v>
      </c>
      <c r="G32" s="23">
        <v>16.03</v>
      </c>
      <c r="H32" s="24">
        <v>153888</v>
      </c>
      <c r="I32" s="23">
        <v>12824</v>
      </c>
    </row>
    <row r="33">
      <c r="B33" t="s">
        <v>22</v>
      </c>
      <c r="C33" t="s">
        <v>40</v>
      </c>
      <c r="D33" t="s">
        <v>57</v>
      </c>
      <c r="E33" s="22">
        <v>47696</v>
      </c>
      <c r="F33" s="22">
        <v>48060</v>
      </c>
      <c r="G33" s="23">
        <v>16.67</v>
      </c>
      <c r="H33" s="24">
        <v>160032</v>
      </c>
      <c r="I33" s="23">
        <v>13336</v>
      </c>
    </row>
    <row r="34">
      <c r="B34" t="s">
        <v>22</v>
      </c>
      <c r="C34" t="s">
        <v>40</v>
      </c>
      <c r="D34" t="s">
        <v>57</v>
      </c>
      <c r="E34" s="22">
        <v>48061</v>
      </c>
      <c r="F34" s="22">
        <v>48244</v>
      </c>
      <c r="G34" s="23">
        <v>17.34</v>
      </c>
      <c r="H34" s="24">
        <v>166464</v>
      </c>
      <c r="I34" s="23">
        <v>13872</v>
      </c>
    </row>
    <row r="35">
      <c r="B35" t="s">
        <v>23</v>
      </c>
      <c r="C35" t="s">
        <v>41</v>
      </c>
      <c r="D35" t="s">
        <v>57</v>
      </c>
      <c r="E35" s="22">
        <v>44501</v>
      </c>
      <c r="F35" s="22">
        <v>44865</v>
      </c>
      <c r="G35" s="23">
        <v>11.3</v>
      </c>
      <c r="H35" s="24">
        <v>162720</v>
      </c>
      <c r="I35" s="23">
        <v>13560</v>
      </c>
    </row>
    <row r="36">
      <c r="B36" t="s">
        <v>23</v>
      </c>
      <c r="C36" t="s">
        <v>41</v>
      </c>
      <c r="D36" t="s">
        <v>57</v>
      </c>
      <c r="E36" s="22">
        <v>44866</v>
      </c>
      <c r="F36" s="22">
        <v>45230</v>
      </c>
      <c r="G36" s="23">
        <v>11.64</v>
      </c>
      <c r="H36" s="24">
        <v>167616</v>
      </c>
      <c r="I36" s="23">
        <v>13968</v>
      </c>
    </row>
    <row r="37">
      <c r="B37" t="s">
        <v>23</v>
      </c>
      <c r="C37" t="s">
        <v>41</v>
      </c>
      <c r="D37" t="s">
        <v>57</v>
      </c>
      <c r="E37" s="22">
        <v>45231</v>
      </c>
      <c r="F37" s="22">
        <v>45596</v>
      </c>
      <c r="G37" s="23">
        <v>11.99</v>
      </c>
      <c r="H37" s="24">
        <v>172656</v>
      </c>
      <c r="I37" s="23">
        <v>14388</v>
      </c>
    </row>
    <row r="38">
      <c r="B38" t="s">
        <v>23</v>
      </c>
      <c r="C38" t="s">
        <v>41</v>
      </c>
      <c r="D38" t="s">
        <v>57</v>
      </c>
      <c r="E38" s="22">
        <v>45597</v>
      </c>
      <c r="F38" s="22">
        <v>45961</v>
      </c>
      <c r="G38" s="23">
        <v>12.35</v>
      </c>
      <c r="H38" s="24">
        <v>177840</v>
      </c>
      <c r="I38" s="23">
        <v>14820</v>
      </c>
    </row>
    <row r="39">
      <c r="B39" t="s">
        <v>23</v>
      </c>
      <c r="C39" t="s">
        <v>41</v>
      </c>
      <c r="D39" t="s">
        <v>57</v>
      </c>
      <c r="E39" s="22">
        <v>45962</v>
      </c>
      <c r="F39" s="22">
        <v>46326</v>
      </c>
      <c r="G39" s="23">
        <v>12.72</v>
      </c>
      <c r="H39" s="24">
        <v>183168</v>
      </c>
      <c r="I39" s="23">
        <v>15264</v>
      </c>
    </row>
    <row r="40">
      <c r="B40" t="s">
        <v>23</v>
      </c>
      <c r="C40" t="s">
        <v>41</v>
      </c>
      <c r="D40" t="s">
        <v>57</v>
      </c>
      <c r="E40" s="22">
        <v>46327</v>
      </c>
      <c r="F40" s="22">
        <v>46691</v>
      </c>
      <c r="G40" s="23">
        <v>13.1</v>
      </c>
      <c r="H40" s="24">
        <v>188640</v>
      </c>
      <c r="I40" s="23">
        <v>15720</v>
      </c>
    </row>
    <row r="41">
      <c r="B41" t="s">
        <v>23</v>
      </c>
      <c r="C41" t="s">
        <v>41</v>
      </c>
      <c r="D41" t="s">
        <v>57</v>
      </c>
      <c r="E41" s="22">
        <v>46692</v>
      </c>
      <c r="F41" s="22">
        <v>47057</v>
      </c>
      <c r="G41" s="23">
        <v>13.49</v>
      </c>
      <c r="H41" s="24">
        <v>194256</v>
      </c>
      <c r="I41" s="23">
        <v>16188</v>
      </c>
    </row>
    <row r="42">
      <c r="B42" t="s">
        <v>24</v>
      </c>
      <c r="C42" t="s">
        <v>42</v>
      </c>
      <c r="D42" t="s">
        <v>57</v>
      </c>
      <c r="E42" s="22">
        <v>45748</v>
      </c>
      <c r="F42" s="22">
        <v>46112</v>
      </c>
      <c r="G42" s="23">
        <v>13.75</v>
      </c>
      <c r="H42" s="24">
        <v>165000</v>
      </c>
      <c r="I42" s="23">
        <v>13750</v>
      </c>
    </row>
    <row r="43">
      <c r="B43" t="s">
        <v>24</v>
      </c>
      <c r="C43" t="s">
        <v>42</v>
      </c>
      <c r="D43" t="s">
        <v>57</v>
      </c>
      <c r="E43" s="22">
        <v>46113</v>
      </c>
      <c r="F43" s="22">
        <v>46477</v>
      </c>
      <c r="G43" s="23">
        <v>14.23</v>
      </c>
      <c r="H43" s="24">
        <v>170760</v>
      </c>
      <c r="I43" s="23">
        <v>14230</v>
      </c>
    </row>
    <row r="44">
      <c r="B44" t="s">
        <v>24</v>
      </c>
      <c r="C44" t="s">
        <v>42</v>
      </c>
      <c r="D44" t="s">
        <v>57</v>
      </c>
      <c r="E44" s="22">
        <v>46478</v>
      </c>
      <c r="F44" s="22">
        <v>46843</v>
      </c>
      <c r="G44" s="23">
        <v>14.73</v>
      </c>
      <c r="H44" s="24">
        <v>176760</v>
      </c>
      <c r="I44" s="23">
        <v>14730</v>
      </c>
    </row>
    <row r="45">
      <c r="B45" t="s">
        <v>24</v>
      </c>
      <c r="C45" t="s">
        <v>42</v>
      </c>
      <c r="D45" t="s">
        <v>57</v>
      </c>
      <c r="E45" s="22">
        <v>46844</v>
      </c>
      <c r="F45" s="22">
        <v>47208</v>
      </c>
      <c r="G45" s="23">
        <v>15.24</v>
      </c>
      <c r="H45" s="24">
        <v>182880</v>
      </c>
      <c r="I45" s="23">
        <v>15240</v>
      </c>
    </row>
    <row r="46">
      <c r="B46" t="s">
        <v>24</v>
      </c>
      <c r="C46" t="s">
        <v>42</v>
      </c>
      <c r="D46" t="s">
        <v>57</v>
      </c>
      <c r="E46" s="22">
        <v>47209</v>
      </c>
      <c r="F46" s="22">
        <v>47573</v>
      </c>
      <c r="G46" s="23">
        <v>15.78</v>
      </c>
      <c r="H46" s="24">
        <v>189360</v>
      </c>
      <c r="I46" s="23">
        <v>15780</v>
      </c>
    </row>
    <row r="47">
      <c r="B47" t="s">
        <v>25</v>
      </c>
      <c r="C47" t="s">
        <v>43</v>
      </c>
      <c r="D47" t="s">
        <v>58</v>
      </c>
      <c r="E47" s="22">
        <v>45536</v>
      </c>
      <c r="F47" s="22">
        <v>45900</v>
      </c>
      <c r="G47" s="23">
        <v>13.4</v>
      </c>
      <c r="H47" s="24">
        <v>131320</v>
      </c>
      <c r="I47" s="23">
        <v>10943.33</v>
      </c>
    </row>
    <row r="48">
      <c r="B48" t="s">
        <v>25</v>
      </c>
      <c r="C48" t="s">
        <v>43</v>
      </c>
      <c r="D48" t="s">
        <v>58</v>
      </c>
      <c r="E48" s="22">
        <v>45901</v>
      </c>
      <c r="F48" s="22">
        <v>46265</v>
      </c>
      <c r="G48" s="23">
        <v>13.87</v>
      </c>
      <c r="H48" s="24">
        <v>135926</v>
      </c>
      <c r="I48" s="23">
        <v>11327.17</v>
      </c>
    </row>
    <row r="49">
      <c r="B49" t="s">
        <v>25</v>
      </c>
      <c r="C49" t="s">
        <v>43</v>
      </c>
      <c r="D49" t="s">
        <v>58</v>
      </c>
      <c r="E49" s="22">
        <v>46266</v>
      </c>
      <c r="F49" s="22">
        <v>46630</v>
      </c>
      <c r="G49" s="23">
        <v>14.35</v>
      </c>
      <c r="H49" s="24">
        <v>140630</v>
      </c>
      <c r="I49" s="23">
        <v>11719.17</v>
      </c>
    </row>
    <row r="50">
      <c r="B50" t="s">
        <v>25</v>
      </c>
      <c r="C50" t="s">
        <v>43</v>
      </c>
      <c r="D50" t="s">
        <v>58</v>
      </c>
      <c r="E50" s="22">
        <v>46631</v>
      </c>
      <c r="F50" s="22">
        <v>46996</v>
      </c>
      <c r="G50" s="23">
        <v>14.86</v>
      </c>
      <c r="H50" s="24">
        <v>145628</v>
      </c>
      <c r="I50" s="23">
        <v>12135.67</v>
      </c>
    </row>
    <row r="51">
      <c r="B51" t="s">
        <v>25</v>
      </c>
      <c r="C51" t="s">
        <v>43</v>
      </c>
      <c r="D51" t="s">
        <v>58</v>
      </c>
      <c r="E51" s="22">
        <v>46997</v>
      </c>
      <c r="F51" s="22">
        <v>47361</v>
      </c>
      <c r="G51" s="23">
        <v>15.38</v>
      </c>
      <c r="H51" s="24">
        <v>150724</v>
      </c>
      <c r="I51" s="23">
        <v>12560.33</v>
      </c>
    </row>
    <row r="52">
      <c r="B52" t="s">
        <v>25</v>
      </c>
      <c r="C52" t="s">
        <v>44</v>
      </c>
      <c r="D52" t="s">
        <v>57</v>
      </c>
      <c r="E52" s="22">
        <v>45717</v>
      </c>
      <c r="F52" s="22">
        <v>45900</v>
      </c>
      <c r="G52" s="23">
        <v>13.4</v>
      </c>
      <c r="H52" s="24">
        <v>123280</v>
      </c>
      <c r="I52" s="23">
        <v>10273.33</v>
      </c>
    </row>
    <row r="53">
      <c r="B53" t="s">
        <v>25</v>
      </c>
      <c r="C53" t="s">
        <v>44</v>
      </c>
      <c r="D53" t="s">
        <v>57</v>
      </c>
      <c r="E53" s="22">
        <v>45901</v>
      </c>
      <c r="F53" s="22">
        <v>46265</v>
      </c>
      <c r="G53" s="23">
        <v>13.87</v>
      </c>
      <c r="H53" s="24">
        <v>127604</v>
      </c>
      <c r="I53" s="23">
        <v>10633.67</v>
      </c>
    </row>
    <row r="54">
      <c r="B54" t="s">
        <v>25</v>
      </c>
      <c r="C54" t="s">
        <v>44</v>
      </c>
      <c r="D54" t="s">
        <v>57</v>
      </c>
      <c r="E54" s="22">
        <v>46266</v>
      </c>
      <c r="F54" s="22">
        <v>46630</v>
      </c>
      <c r="G54" s="23">
        <v>14.35</v>
      </c>
      <c r="H54" s="24">
        <v>132020</v>
      </c>
      <c r="I54" s="23">
        <v>11001.67</v>
      </c>
    </row>
    <row r="55">
      <c r="B55" t="s">
        <v>25</v>
      </c>
      <c r="C55" t="s">
        <v>44</v>
      </c>
      <c r="D55" t="s">
        <v>57</v>
      </c>
      <c r="E55" s="22">
        <v>46631</v>
      </c>
      <c r="F55" s="22">
        <v>46996</v>
      </c>
      <c r="G55" s="23">
        <v>14.86</v>
      </c>
      <c r="H55" s="24">
        <v>136712</v>
      </c>
      <c r="I55" s="23">
        <v>11392.67</v>
      </c>
    </row>
    <row r="56">
      <c r="B56" t="s">
        <v>25</v>
      </c>
      <c r="C56" t="s">
        <v>44</v>
      </c>
      <c r="D56" t="s">
        <v>57</v>
      </c>
      <c r="E56" s="22">
        <v>46997</v>
      </c>
      <c r="F56" s="22">
        <v>47361</v>
      </c>
      <c r="G56" s="23">
        <v>15.38</v>
      </c>
      <c r="H56" s="24">
        <v>141496</v>
      </c>
      <c r="I56" s="23">
        <v>11791.33</v>
      </c>
    </row>
    <row r="57">
      <c r="B57" t="s">
        <v>26</v>
      </c>
      <c r="C57" t="s">
        <v>45</v>
      </c>
      <c r="D57" t="s">
        <v>57</v>
      </c>
      <c r="E57" s="22">
        <v>43617</v>
      </c>
      <c r="F57" s="22">
        <v>43982</v>
      </c>
      <c r="G57" s="23">
        <v>10.6</v>
      </c>
      <c r="H57" s="24">
        <v>118720</v>
      </c>
      <c r="I57" s="23">
        <v>9893.33</v>
      </c>
    </row>
    <row r="58">
      <c r="B58" t="s">
        <v>26</v>
      </c>
      <c r="C58" t="s">
        <v>45</v>
      </c>
      <c r="D58" t="s">
        <v>57</v>
      </c>
      <c r="E58" s="22">
        <v>43983</v>
      </c>
      <c r="F58" s="22">
        <v>44347</v>
      </c>
      <c r="G58" s="23">
        <v>10.92</v>
      </c>
      <c r="H58" s="24">
        <v>122304</v>
      </c>
      <c r="I58" s="23">
        <v>10192</v>
      </c>
    </row>
    <row r="59">
      <c r="B59" t="s">
        <v>26</v>
      </c>
      <c r="C59" t="s">
        <v>45</v>
      </c>
      <c r="D59" t="s">
        <v>57</v>
      </c>
      <c r="E59" s="22">
        <v>44348</v>
      </c>
      <c r="F59" s="22">
        <v>44712</v>
      </c>
      <c r="G59" s="23">
        <v>11.25</v>
      </c>
      <c r="H59" s="24">
        <v>126000</v>
      </c>
      <c r="I59" s="23">
        <v>10500</v>
      </c>
    </row>
    <row r="60">
      <c r="B60" t="s">
        <v>26</v>
      </c>
      <c r="C60" t="s">
        <v>45</v>
      </c>
      <c r="D60" t="s">
        <v>57</v>
      </c>
      <c r="E60" s="22">
        <v>44713</v>
      </c>
      <c r="F60" s="22">
        <v>45077</v>
      </c>
      <c r="G60" s="23">
        <v>11.58</v>
      </c>
      <c r="H60" s="24">
        <v>129696</v>
      </c>
      <c r="I60" s="23">
        <v>10808</v>
      </c>
    </row>
    <row r="61">
      <c r="B61" t="s">
        <v>26</v>
      </c>
      <c r="C61" t="s">
        <v>45</v>
      </c>
      <c r="D61" t="s">
        <v>57</v>
      </c>
      <c r="E61" s="22">
        <v>45078</v>
      </c>
      <c r="F61" s="22">
        <v>45443</v>
      </c>
      <c r="G61" s="23">
        <v>11.93</v>
      </c>
      <c r="H61" s="24">
        <v>133616</v>
      </c>
      <c r="I61" s="23">
        <v>11134.67</v>
      </c>
    </row>
    <row r="62">
      <c r="B62" t="s">
        <v>26</v>
      </c>
      <c r="C62" t="s">
        <v>45</v>
      </c>
      <c r="D62" t="s">
        <v>57</v>
      </c>
      <c r="E62" s="22">
        <v>45444</v>
      </c>
      <c r="F62" s="22">
        <v>45808</v>
      </c>
      <c r="G62" s="23">
        <v>12.29</v>
      </c>
      <c r="H62" s="24">
        <v>137648</v>
      </c>
      <c r="I62" s="23">
        <v>11470.67</v>
      </c>
    </row>
    <row r="63">
      <c r="B63" t="s">
        <v>26</v>
      </c>
      <c r="C63" t="s">
        <v>45</v>
      </c>
      <c r="D63" t="s">
        <v>57</v>
      </c>
      <c r="E63" s="22">
        <v>45809</v>
      </c>
      <c r="F63" s="22">
        <v>46173</v>
      </c>
      <c r="G63" s="23">
        <v>12.66</v>
      </c>
      <c r="H63" s="24">
        <v>141792</v>
      </c>
      <c r="I63" s="23">
        <v>11816</v>
      </c>
    </row>
    <row r="64">
      <c r="B64" t="s">
        <v>26</v>
      </c>
      <c r="C64" t="s">
        <v>45</v>
      </c>
      <c r="D64" t="s">
        <v>57</v>
      </c>
      <c r="E64" s="22">
        <v>46174</v>
      </c>
      <c r="F64" s="22">
        <v>46538</v>
      </c>
      <c r="G64" s="23">
        <v>13.04</v>
      </c>
      <c r="H64" s="24">
        <v>146048</v>
      </c>
      <c r="I64" s="23">
        <v>12170.67</v>
      </c>
    </row>
    <row r="65">
      <c r="B65" t="s">
        <v>27</v>
      </c>
      <c r="C65" t="s">
        <v>46</v>
      </c>
      <c r="D65" t="s">
        <v>57</v>
      </c>
      <c r="E65" s="22">
        <v>45200</v>
      </c>
      <c r="F65" s="22">
        <v>45565</v>
      </c>
      <c r="G65" s="23">
        <v>13.2</v>
      </c>
      <c r="H65" s="24">
        <v>134640</v>
      </c>
      <c r="I65" s="23">
        <v>11220</v>
      </c>
    </row>
    <row r="66">
      <c r="B66" t="s">
        <v>27</v>
      </c>
      <c r="C66" t="s">
        <v>46</v>
      </c>
      <c r="D66" t="s">
        <v>57</v>
      </c>
      <c r="E66" s="22">
        <v>45566</v>
      </c>
      <c r="F66" s="22">
        <v>45930</v>
      </c>
      <c r="G66" s="23">
        <v>13.66</v>
      </c>
      <c r="H66" s="24">
        <v>139332</v>
      </c>
      <c r="I66" s="23">
        <v>11611</v>
      </c>
    </row>
    <row r="67">
      <c r="B67" t="s">
        <v>27</v>
      </c>
      <c r="C67" t="s">
        <v>46</v>
      </c>
      <c r="D67" t="s">
        <v>57</v>
      </c>
      <c r="E67" s="22">
        <v>45931</v>
      </c>
      <c r="F67" s="22">
        <v>46295</v>
      </c>
      <c r="G67" s="23">
        <v>14.14</v>
      </c>
      <c r="H67" s="24">
        <v>144228</v>
      </c>
      <c r="I67" s="23">
        <v>12019</v>
      </c>
    </row>
    <row r="68">
      <c r="B68" t="s">
        <v>27</v>
      </c>
      <c r="C68" t="s">
        <v>46</v>
      </c>
      <c r="D68" t="s">
        <v>57</v>
      </c>
      <c r="E68" s="22">
        <v>46296</v>
      </c>
      <c r="F68" s="22">
        <v>46660</v>
      </c>
      <c r="G68" s="23">
        <v>14.64</v>
      </c>
      <c r="H68" s="24">
        <v>149328</v>
      </c>
      <c r="I68" s="23">
        <v>12444</v>
      </c>
    </row>
    <row r="69">
      <c r="B69" t="s">
        <v>27</v>
      </c>
      <c r="C69" t="s">
        <v>46</v>
      </c>
      <c r="D69" t="s">
        <v>57</v>
      </c>
      <c r="E69" s="22">
        <v>46661</v>
      </c>
      <c r="F69" s="22">
        <v>47026</v>
      </c>
      <c r="G69" s="23">
        <v>15.15</v>
      </c>
      <c r="H69" s="24">
        <v>154530</v>
      </c>
      <c r="I69" s="23">
        <v>12877.5</v>
      </c>
    </row>
    <row r="70">
      <c r="B70" t="s">
        <v>28</v>
      </c>
      <c r="C70" t="s">
        <v>47</v>
      </c>
      <c r="D70" t="s">
        <v>57</v>
      </c>
      <c r="E70" s="22">
        <v>44256</v>
      </c>
      <c r="F70" s="22">
        <v>44620</v>
      </c>
      <c r="G70" s="23">
        <v>10.9</v>
      </c>
      <c r="H70" s="24">
        <v>170040</v>
      </c>
      <c r="I70" s="23">
        <v>14170</v>
      </c>
    </row>
    <row r="71">
      <c r="B71" t="s">
        <v>28</v>
      </c>
      <c r="C71" t="s">
        <v>47</v>
      </c>
      <c r="D71" t="s">
        <v>57</v>
      </c>
      <c r="E71" s="22">
        <v>44621</v>
      </c>
      <c r="F71" s="22">
        <v>44985</v>
      </c>
      <c r="G71" s="23">
        <v>11.23</v>
      </c>
      <c r="H71" s="24">
        <v>175188</v>
      </c>
      <c r="I71" s="23">
        <v>14599</v>
      </c>
    </row>
    <row r="72">
      <c r="B72" t="s">
        <v>28</v>
      </c>
      <c r="C72" t="s">
        <v>47</v>
      </c>
      <c r="D72" t="s">
        <v>57</v>
      </c>
      <c r="E72" s="22">
        <v>44986</v>
      </c>
      <c r="F72" s="22">
        <v>45351</v>
      </c>
      <c r="G72" s="23">
        <v>11.56</v>
      </c>
      <c r="H72" s="24">
        <v>180336</v>
      </c>
      <c r="I72" s="23">
        <v>15028</v>
      </c>
    </row>
    <row r="73">
      <c r="B73" t="s">
        <v>28</v>
      </c>
      <c r="C73" t="s">
        <v>47</v>
      </c>
      <c r="D73" t="s">
        <v>57</v>
      </c>
      <c r="E73" s="22">
        <v>45352</v>
      </c>
      <c r="F73" s="22">
        <v>45716</v>
      </c>
      <c r="G73" s="23">
        <v>11.91</v>
      </c>
      <c r="H73" s="24">
        <v>185796</v>
      </c>
      <c r="I73" s="23">
        <v>15483</v>
      </c>
    </row>
    <row r="74">
      <c r="B74" t="s">
        <v>28</v>
      </c>
      <c r="C74" t="s">
        <v>47</v>
      </c>
      <c r="D74" t="s">
        <v>57</v>
      </c>
      <c r="E74" s="22">
        <v>45717</v>
      </c>
      <c r="F74" s="22">
        <v>46081</v>
      </c>
      <c r="G74" s="23">
        <v>12.27</v>
      </c>
      <c r="H74" s="24">
        <v>191412</v>
      </c>
      <c r="I74" s="23">
        <v>15951</v>
      </c>
    </row>
    <row r="75">
      <c r="B75" t="s">
        <v>28</v>
      </c>
      <c r="C75" t="s">
        <v>47</v>
      </c>
      <c r="D75" t="s">
        <v>57</v>
      </c>
      <c r="E75" s="22">
        <v>46082</v>
      </c>
      <c r="F75" s="22">
        <v>46446</v>
      </c>
      <c r="G75" s="23">
        <v>12.64</v>
      </c>
      <c r="H75" s="24">
        <v>197184</v>
      </c>
      <c r="I75" s="23">
        <v>16432</v>
      </c>
    </row>
    <row r="76">
      <c r="B76" t="s">
        <v>28</v>
      </c>
      <c r="C76" t="s">
        <v>47</v>
      </c>
      <c r="D76" t="s">
        <v>57</v>
      </c>
      <c r="E76" s="22">
        <v>46447</v>
      </c>
      <c r="F76" s="22">
        <v>46812</v>
      </c>
      <c r="G76" s="23">
        <v>13.02</v>
      </c>
      <c r="H76" s="24">
        <v>203112</v>
      </c>
      <c r="I76" s="23">
        <v>16926</v>
      </c>
    </row>
    <row r="77">
      <c r="B77" t="s">
        <v>28</v>
      </c>
      <c r="C77" t="s">
        <v>47</v>
      </c>
      <c r="D77" t="s">
        <v>57</v>
      </c>
      <c r="E77" s="22">
        <v>46813</v>
      </c>
      <c r="F77" s="22">
        <v>47177</v>
      </c>
      <c r="G77" s="23">
        <v>13.41</v>
      </c>
      <c r="H77" s="24">
        <v>209196</v>
      </c>
      <c r="I77" s="23">
        <v>17433</v>
      </c>
    </row>
    <row r="78">
      <c r="B78" t="s">
        <v>29</v>
      </c>
      <c r="C78" t="s">
        <v>48</v>
      </c>
      <c r="D78" t="s">
        <v>57</v>
      </c>
      <c r="E78" s="22">
        <v>45292</v>
      </c>
      <c r="F78" s="22">
        <v>45657</v>
      </c>
      <c r="G78" s="23">
        <v>12.6</v>
      </c>
      <c r="H78" s="24">
        <v>189000</v>
      </c>
      <c r="I78" s="23">
        <v>15750</v>
      </c>
    </row>
    <row r="79">
      <c r="B79" t="s">
        <v>29</v>
      </c>
      <c r="C79" t="s">
        <v>48</v>
      </c>
      <c r="D79" t="s">
        <v>57</v>
      </c>
      <c r="E79" s="22">
        <v>45658</v>
      </c>
      <c r="F79" s="22">
        <v>46022</v>
      </c>
      <c r="G79" s="23">
        <v>13.04</v>
      </c>
      <c r="H79" s="24">
        <v>195600</v>
      </c>
      <c r="I79" s="23">
        <v>16300</v>
      </c>
    </row>
    <row r="80">
      <c r="B80" t="s">
        <v>29</v>
      </c>
      <c r="C80" t="s">
        <v>48</v>
      </c>
      <c r="D80" t="s">
        <v>57</v>
      </c>
      <c r="E80" s="22">
        <v>46023</v>
      </c>
      <c r="F80" s="22">
        <v>46387</v>
      </c>
      <c r="G80" s="23">
        <v>13.5</v>
      </c>
      <c r="H80" s="24">
        <v>202500</v>
      </c>
      <c r="I80" s="23">
        <v>16875</v>
      </c>
    </row>
    <row r="81">
      <c r="B81" t="s">
        <v>29</v>
      </c>
      <c r="C81" t="s">
        <v>48</v>
      </c>
      <c r="D81" t="s">
        <v>57</v>
      </c>
      <c r="E81" s="22">
        <v>46388</v>
      </c>
      <c r="F81" s="22">
        <v>46752</v>
      </c>
      <c r="G81" s="23">
        <v>13.97</v>
      </c>
      <c r="H81" s="24">
        <v>209550</v>
      </c>
      <c r="I81" s="23">
        <v>17462.5</v>
      </c>
    </row>
    <row r="82">
      <c r="B82" t="s">
        <v>29</v>
      </c>
      <c r="C82" t="s">
        <v>48</v>
      </c>
      <c r="D82" t="s">
        <v>57</v>
      </c>
      <c r="E82" s="22">
        <v>46753</v>
      </c>
      <c r="F82" s="22">
        <v>47118</v>
      </c>
      <c r="G82" s="23">
        <v>14.46</v>
      </c>
      <c r="H82" s="24">
        <v>216900</v>
      </c>
      <c r="I82" s="23">
        <v>18075</v>
      </c>
    </row>
    <row r="83">
      <c r="B83" t="s">
        <v>29</v>
      </c>
      <c r="C83" t="s">
        <v>48</v>
      </c>
      <c r="D83" t="s">
        <v>57</v>
      </c>
      <c r="E83" s="22">
        <v>47119</v>
      </c>
      <c r="F83" s="22">
        <v>47483</v>
      </c>
      <c r="G83" s="23">
        <v>14.96</v>
      </c>
      <c r="H83" s="24">
        <v>224400</v>
      </c>
      <c r="I83" s="23">
        <v>18700</v>
      </c>
    </row>
    <row r="84">
      <c r="B84" t="s">
        <v>29</v>
      </c>
      <c r="C84" t="s">
        <v>48</v>
      </c>
      <c r="D84" t="s">
        <v>57</v>
      </c>
      <c r="E84" s="22">
        <v>47484</v>
      </c>
      <c r="F84" s="22">
        <v>47848</v>
      </c>
      <c r="G84" s="23">
        <v>15.49</v>
      </c>
      <c r="H84" s="24">
        <v>232350</v>
      </c>
      <c r="I84" s="23">
        <v>19362.5</v>
      </c>
    </row>
    <row r="85">
      <c r="B85" t="s">
        <v>29</v>
      </c>
      <c r="C85" t="s">
        <v>48</v>
      </c>
      <c r="D85" t="s">
        <v>57</v>
      </c>
      <c r="E85" s="22">
        <v>47849</v>
      </c>
      <c r="F85" s="22">
        <v>48213</v>
      </c>
      <c r="G85" s="23">
        <v>16.03</v>
      </c>
      <c r="H85" s="24">
        <v>240450</v>
      </c>
      <c r="I85" s="23">
        <v>20037.5</v>
      </c>
    </row>
    <row r="86">
      <c r="B86" t="s">
        <v>30</v>
      </c>
      <c r="C86" t="s">
        <v>49</v>
      </c>
      <c r="D86" t="s">
        <v>57</v>
      </c>
      <c r="E86" s="22">
        <v>44652</v>
      </c>
      <c r="F86" s="22">
        <v>45016</v>
      </c>
      <c r="G86" s="23">
        <v>11.8</v>
      </c>
      <c r="H86" s="24">
        <v>141600</v>
      </c>
      <c r="I86" s="23">
        <v>11800</v>
      </c>
    </row>
    <row r="87">
      <c r="B87" t="s">
        <v>30</v>
      </c>
      <c r="C87" t="s">
        <v>49</v>
      </c>
      <c r="D87" t="s">
        <v>57</v>
      </c>
      <c r="E87" s="22">
        <v>45017</v>
      </c>
      <c r="F87" s="22">
        <v>45382</v>
      </c>
      <c r="G87" s="23">
        <v>12.15</v>
      </c>
      <c r="H87" s="24">
        <v>145800</v>
      </c>
      <c r="I87" s="23">
        <v>12150</v>
      </c>
    </row>
    <row r="88">
      <c r="B88" t="s">
        <v>30</v>
      </c>
      <c r="C88" t="s">
        <v>49</v>
      </c>
      <c r="D88" t="s">
        <v>57</v>
      </c>
      <c r="E88" s="22">
        <v>45383</v>
      </c>
      <c r="F88" s="22">
        <v>45747</v>
      </c>
      <c r="G88" s="23">
        <v>12.52</v>
      </c>
      <c r="H88" s="24">
        <v>150240</v>
      </c>
      <c r="I88" s="23">
        <v>12520</v>
      </c>
    </row>
    <row r="89">
      <c r="B89" t="s">
        <v>30</v>
      </c>
      <c r="C89" t="s">
        <v>49</v>
      </c>
      <c r="D89" t="s">
        <v>57</v>
      </c>
      <c r="E89" s="22">
        <v>45748</v>
      </c>
      <c r="F89" s="22">
        <v>46112</v>
      </c>
      <c r="G89" s="23">
        <v>12.89</v>
      </c>
      <c r="H89" s="24">
        <v>154680</v>
      </c>
      <c r="I89" s="23">
        <v>12890</v>
      </c>
    </row>
    <row r="90">
      <c r="B90" t="s">
        <v>30</v>
      </c>
      <c r="C90" t="s">
        <v>49</v>
      </c>
      <c r="D90" t="s">
        <v>57</v>
      </c>
      <c r="E90" s="22">
        <v>46113</v>
      </c>
      <c r="F90" s="22">
        <v>46477</v>
      </c>
      <c r="G90" s="23">
        <v>13.28</v>
      </c>
      <c r="H90" s="24">
        <v>159360</v>
      </c>
      <c r="I90" s="23">
        <v>13280</v>
      </c>
    </row>
    <row r="91">
      <c r="B91" t="s">
        <v>31</v>
      </c>
      <c r="C91" t="s">
        <v>50</v>
      </c>
      <c r="D91" t="s">
        <v>57</v>
      </c>
      <c r="E91" s="22">
        <v>45901</v>
      </c>
      <c r="F91" s="22">
        <v>46265</v>
      </c>
      <c r="G91" s="23">
        <v>13.9</v>
      </c>
      <c r="H91" s="24">
        <v>173750</v>
      </c>
      <c r="I91" s="23">
        <v>14479.17</v>
      </c>
    </row>
    <row r="92">
      <c r="B92" t="s">
        <v>31</v>
      </c>
      <c r="C92" t="s">
        <v>50</v>
      </c>
      <c r="D92" t="s">
        <v>57</v>
      </c>
      <c r="E92" s="22">
        <v>46266</v>
      </c>
      <c r="F92" s="22">
        <v>46630</v>
      </c>
      <c r="G92" s="23">
        <v>14.42</v>
      </c>
      <c r="H92" s="24">
        <v>180250</v>
      </c>
      <c r="I92" s="23">
        <v>15020.83</v>
      </c>
    </row>
    <row r="93">
      <c r="B93" t="s">
        <v>31</v>
      </c>
      <c r="C93" t="s">
        <v>50</v>
      </c>
      <c r="D93" t="s">
        <v>57</v>
      </c>
      <c r="E93" s="22">
        <v>46631</v>
      </c>
      <c r="F93" s="22">
        <v>46996</v>
      </c>
      <c r="G93" s="23">
        <v>14.96</v>
      </c>
      <c r="H93" s="24">
        <v>187000</v>
      </c>
      <c r="I93" s="23">
        <v>15583.33</v>
      </c>
    </row>
    <row r="94">
      <c r="B94" t="s">
        <v>31</v>
      </c>
      <c r="C94" t="s">
        <v>50</v>
      </c>
      <c r="D94" t="s">
        <v>57</v>
      </c>
      <c r="E94" s="22">
        <v>46997</v>
      </c>
      <c r="F94" s="22">
        <v>47361</v>
      </c>
      <c r="G94" s="23">
        <v>15.52</v>
      </c>
      <c r="H94" s="24">
        <v>194000</v>
      </c>
      <c r="I94" s="23">
        <v>16166.67</v>
      </c>
    </row>
    <row r="95">
      <c r="B95" t="s">
        <v>31</v>
      </c>
      <c r="C95" t="s">
        <v>50</v>
      </c>
      <c r="D95" t="s">
        <v>57</v>
      </c>
      <c r="E95" s="22">
        <v>47362</v>
      </c>
      <c r="F95" s="22">
        <v>47726</v>
      </c>
      <c r="G95" s="23">
        <v>16.11</v>
      </c>
      <c r="H95" s="24">
        <v>201375</v>
      </c>
      <c r="I95" s="23">
        <v>16781.25</v>
      </c>
    </row>
    <row r="96">
      <c r="B96" t="s">
        <v>31</v>
      </c>
      <c r="C96" t="s">
        <v>50</v>
      </c>
      <c r="D96" t="s">
        <v>57</v>
      </c>
      <c r="E96" s="22">
        <v>47727</v>
      </c>
      <c r="F96" s="22">
        <v>48091</v>
      </c>
      <c r="G96" s="23">
        <v>16.71</v>
      </c>
      <c r="H96" s="24">
        <v>208875</v>
      </c>
      <c r="I96" s="23">
        <v>17406.25</v>
      </c>
    </row>
    <row r="97">
      <c r="B97" t="s">
        <v>31</v>
      </c>
      <c r="C97" t="s">
        <v>50</v>
      </c>
      <c r="D97" t="s">
        <v>57</v>
      </c>
      <c r="E97" s="22">
        <v>48092</v>
      </c>
      <c r="F97" s="22">
        <v>48457</v>
      </c>
      <c r="G97" s="23">
        <v>17.34</v>
      </c>
      <c r="H97" s="24">
        <v>216750</v>
      </c>
      <c r="I97" s="23">
        <v>18062.5</v>
      </c>
    </row>
    <row r="98">
      <c r="B98" t="s">
        <v>32</v>
      </c>
      <c r="C98" t="s">
        <v>51</v>
      </c>
      <c r="D98" t="s">
        <v>57</v>
      </c>
      <c r="E98" s="22">
        <v>44197</v>
      </c>
      <c r="F98" s="22">
        <v>44561</v>
      </c>
      <c r="G98" s="23">
        <v>10.5</v>
      </c>
      <c r="H98" s="24">
        <v>189000</v>
      </c>
      <c r="I98" s="23">
        <v>15750</v>
      </c>
    </row>
    <row r="99">
      <c r="B99" t="s">
        <v>32</v>
      </c>
      <c r="C99" t="s">
        <v>51</v>
      </c>
      <c r="D99" t="s">
        <v>57</v>
      </c>
      <c r="E99" s="22">
        <v>44562</v>
      </c>
      <c r="F99" s="22">
        <v>44926</v>
      </c>
      <c r="G99" s="23">
        <v>10.81</v>
      </c>
      <c r="H99" s="24">
        <v>194580</v>
      </c>
      <c r="I99" s="23">
        <v>16215</v>
      </c>
    </row>
    <row r="100">
      <c r="B100" t="s">
        <v>32</v>
      </c>
      <c r="C100" t="s">
        <v>51</v>
      </c>
      <c r="D100" t="s">
        <v>57</v>
      </c>
      <c r="E100" s="22">
        <v>44927</v>
      </c>
      <c r="F100" s="22">
        <v>45291</v>
      </c>
      <c r="G100" s="23">
        <v>11.14</v>
      </c>
      <c r="H100" s="24">
        <v>200520</v>
      </c>
      <c r="I100" s="23">
        <v>16710</v>
      </c>
    </row>
    <row r="101">
      <c r="B101" t="s">
        <v>32</v>
      </c>
      <c r="C101" t="s">
        <v>51</v>
      </c>
      <c r="D101" t="s">
        <v>57</v>
      </c>
      <c r="E101" s="22">
        <v>45292</v>
      </c>
      <c r="F101" s="22">
        <v>45657</v>
      </c>
      <c r="G101" s="23">
        <v>11.47</v>
      </c>
      <c r="H101" s="24">
        <v>206460</v>
      </c>
      <c r="I101" s="23">
        <v>17205</v>
      </c>
    </row>
    <row r="102">
      <c r="B102" t="s">
        <v>32</v>
      </c>
      <c r="C102" t="s">
        <v>51</v>
      </c>
      <c r="D102" t="s">
        <v>57</v>
      </c>
      <c r="E102" s="22">
        <v>45658</v>
      </c>
      <c r="F102" s="22">
        <v>46022</v>
      </c>
      <c r="G102" s="23">
        <v>11.82</v>
      </c>
      <c r="H102" s="24">
        <v>212760</v>
      </c>
      <c r="I102" s="23">
        <v>17730</v>
      </c>
    </row>
    <row r="103">
      <c r="B103" t="s">
        <v>32</v>
      </c>
      <c r="C103" t="s">
        <v>51</v>
      </c>
      <c r="D103" t="s">
        <v>57</v>
      </c>
      <c r="E103" s="22">
        <v>46023</v>
      </c>
      <c r="F103" s="22">
        <v>46387</v>
      </c>
      <c r="G103" s="23">
        <v>12.17</v>
      </c>
      <c r="H103" s="24">
        <v>219060</v>
      </c>
      <c r="I103" s="23">
        <v>18255</v>
      </c>
    </row>
    <row r="104">
      <c r="B104" t="s">
        <v>32</v>
      </c>
      <c r="C104" t="s">
        <v>51</v>
      </c>
      <c r="D104" t="s">
        <v>57</v>
      </c>
      <c r="E104" s="22">
        <v>46388</v>
      </c>
      <c r="F104" s="22">
        <v>46752</v>
      </c>
      <c r="G104" s="23">
        <v>12.54</v>
      </c>
      <c r="H104" s="24">
        <v>225720</v>
      </c>
      <c r="I104" s="23">
        <v>18810</v>
      </c>
    </row>
    <row r="105">
      <c r="B105" t="s">
        <v>32</v>
      </c>
      <c r="C105" t="s">
        <v>51</v>
      </c>
      <c r="D105" t="s">
        <v>57</v>
      </c>
      <c r="E105" s="22">
        <v>46753</v>
      </c>
      <c r="F105" s="22">
        <v>47118</v>
      </c>
      <c r="G105" s="23">
        <v>12.91</v>
      </c>
      <c r="H105" s="24">
        <v>232380</v>
      </c>
      <c r="I105" s="23">
        <v>19365</v>
      </c>
    </row>
    <row r="106">
      <c r="B106" t="s">
        <v>33</v>
      </c>
      <c r="C106" t="s">
        <v>52</v>
      </c>
      <c r="D106" t="s">
        <v>57</v>
      </c>
      <c r="E106" s="22">
        <v>45658</v>
      </c>
      <c r="F106" s="22">
        <v>46022</v>
      </c>
      <c r="G106" s="23">
        <v>14</v>
      </c>
      <c r="H106" s="24">
        <v>184800</v>
      </c>
      <c r="I106" s="23">
        <v>15400</v>
      </c>
    </row>
    <row r="107">
      <c r="B107" t="s">
        <v>33</v>
      </c>
      <c r="C107" t="s">
        <v>52</v>
      </c>
      <c r="D107" t="s">
        <v>57</v>
      </c>
      <c r="E107" s="22">
        <v>46023</v>
      </c>
      <c r="F107" s="22">
        <v>46387</v>
      </c>
      <c r="G107" s="23">
        <v>14.49</v>
      </c>
      <c r="H107" s="24">
        <v>191268</v>
      </c>
      <c r="I107" s="23">
        <v>15939</v>
      </c>
    </row>
    <row r="108">
      <c r="B108" t="s">
        <v>33</v>
      </c>
      <c r="C108" t="s">
        <v>52</v>
      </c>
      <c r="D108" t="s">
        <v>57</v>
      </c>
      <c r="E108" s="22">
        <v>46388</v>
      </c>
      <c r="F108" s="22">
        <v>46752</v>
      </c>
      <c r="G108" s="23">
        <v>15</v>
      </c>
      <c r="H108" s="24">
        <v>198000</v>
      </c>
      <c r="I108" s="23">
        <v>16500</v>
      </c>
    </row>
    <row r="109">
      <c r="B109" t="s">
        <v>33</v>
      </c>
      <c r="C109" t="s">
        <v>52</v>
      </c>
      <c r="D109" t="s">
        <v>57</v>
      </c>
      <c r="E109" s="22">
        <v>46753</v>
      </c>
      <c r="F109" s="22">
        <v>47118</v>
      </c>
      <c r="G109" s="23">
        <v>15.52</v>
      </c>
      <c r="H109" s="24">
        <v>204864</v>
      </c>
      <c r="I109" s="23">
        <v>17072</v>
      </c>
    </row>
    <row r="110">
      <c r="B110" t="s">
        <v>33</v>
      </c>
      <c r="C110" t="s">
        <v>52</v>
      </c>
      <c r="D110" t="s">
        <v>57</v>
      </c>
      <c r="E110" s="22">
        <v>47119</v>
      </c>
      <c r="F110" s="22">
        <v>47483</v>
      </c>
      <c r="G110" s="23">
        <v>16.07</v>
      </c>
      <c r="H110" s="24">
        <v>212124</v>
      </c>
      <c r="I110" s="23">
        <v>17677</v>
      </c>
    </row>
    <row r="111">
      <c r="B111" t="s">
        <v>33</v>
      </c>
      <c r="C111" t="s">
        <v>52</v>
      </c>
      <c r="D111" t="s">
        <v>57</v>
      </c>
      <c r="E111" s="22">
        <v>47484</v>
      </c>
      <c r="F111" s="22">
        <v>47848</v>
      </c>
      <c r="G111" s="23">
        <v>16.63</v>
      </c>
      <c r="H111" s="24">
        <v>219516</v>
      </c>
      <c r="I111" s="23">
        <v>18293</v>
      </c>
    </row>
    <row r="112">
      <c r="B112" t="s">
        <v>34</v>
      </c>
      <c r="C112" t="s">
        <v>53</v>
      </c>
      <c r="D112" t="s">
        <v>57</v>
      </c>
      <c r="E112" s="22">
        <v>44348</v>
      </c>
      <c r="F112" s="22">
        <v>44712</v>
      </c>
      <c r="G112" s="23">
        <v>14</v>
      </c>
      <c r="H112" s="24">
        <v>92400</v>
      </c>
      <c r="I112" s="23">
        <v>7700</v>
      </c>
    </row>
    <row r="113">
      <c r="B113" t="s">
        <v>34</v>
      </c>
      <c r="C113" t="s">
        <v>53</v>
      </c>
      <c r="D113" t="s">
        <v>57</v>
      </c>
      <c r="E113" s="22">
        <v>44713</v>
      </c>
      <c r="F113" s="22">
        <v>45077</v>
      </c>
      <c r="G113" s="23">
        <v>14.42</v>
      </c>
      <c r="H113" s="24">
        <v>95172</v>
      </c>
      <c r="I113" s="23">
        <v>7931</v>
      </c>
    </row>
    <row r="114">
      <c r="B114" t="s">
        <v>34</v>
      </c>
      <c r="C114" t="s">
        <v>53</v>
      </c>
      <c r="D114" t="s">
        <v>57</v>
      </c>
      <c r="E114" s="22">
        <v>45078</v>
      </c>
      <c r="F114" s="22">
        <v>45443</v>
      </c>
      <c r="G114" s="23">
        <v>14.85</v>
      </c>
      <c r="H114" s="24">
        <v>98010</v>
      </c>
      <c r="I114" s="23">
        <v>8167.5</v>
      </c>
    </row>
    <row r="115">
      <c r="B115" t="s">
        <v>34</v>
      </c>
      <c r="C115" t="s">
        <v>53</v>
      </c>
      <c r="D115" t="s">
        <v>57</v>
      </c>
      <c r="E115" s="22">
        <v>45444</v>
      </c>
      <c r="F115" s="22">
        <v>45808</v>
      </c>
      <c r="G115" s="23">
        <v>15.3</v>
      </c>
      <c r="H115" s="24">
        <v>100980</v>
      </c>
      <c r="I115" s="23">
        <v>8415</v>
      </c>
    </row>
    <row r="116">
      <c r="B116" t="s">
        <v>34</v>
      </c>
      <c r="C116" t="s">
        <v>53</v>
      </c>
      <c r="D116" t="s">
        <v>57</v>
      </c>
      <c r="E116" s="22">
        <v>45809</v>
      </c>
      <c r="F116" s="22">
        <v>46173</v>
      </c>
      <c r="G116" s="23">
        <v>15.76</v>
      </c>
      <c r="H116" s="24">
        <v>104016</v>
      </c>
      <c r="I116" s="23">
        <v>8668</v>
      </c>
    </row>
    <row r="117">
      <c r="B117" t="s">
        <v>34</v>
      </c>
      <c r="C117" t="s">
        <v>54</v>
      </c>
      <c r="D117" t="s">
        <v>59</v>
      </c>
      <c r="E117" s="22">
        <v>46174</v>
      </c>
      <c r="F117" s="22">
        <v>46538</v>
      </c>
      <c r="G117" s="23">
        <v>15.25</v>
      </c>
      <c r="H117" s="24">
        <v>100650</v>
      </c>
      <c r="I117" s="23">
        <v>8387.5</v>
      </c>
    </row>
    <row r="118">
      <c r="B118" t="s">
        <v>34</v>
      </c>
      <c r="C118" t="s">
        <v>54</v>
      </c>
      <c r="D118" t="s">
        <v>59</v>
      </c>
      <c r="E118" s="22">
        <v>46539</v>
      </c>
      <c r="F118" s="22">
        <v>46904</v>
      </c>
      <c r="G118" s="23">
        <v>15.71</v>
      </c>
      <c r="H118" s="24">
        <v>103686</v>
      </c>
      <c r="I118" s="23">
        <v>8640.5</v>
      </c>
    </row>
    <row r="119">
      <c r="B119" t="s">
        <v>34</v>
      </c>
      <c r="C119" t="s">
        <v>54</v>
      </c>
      <c r="D119" t="s">
        <v>59</v>
      </c>
      <c r="E119" s="22">
        <v>46905</v>
      </c>
      <c r="F119" s="22">
        <v>47269</v>
      </c>
      <c r="G119" s="23">
        <v>16.18</v>
      </c>
      <c r="H119" s="24">
        <v>106788</v>
      </c>
      <c r="I119" s="23">
        <v>8899</v>
      </c>
    </row>
    <row r="120">
      <c r="B120" t="s">
        <v>35</v>
      </c>
      <c r="C120" t="s">
        <v>55</v>
      </c>
      <c r="D120" t="s">
        <v>57</v>
      </c>
      <c r="E120" s="22">
        <v>45444</v>
      </c>
      <c r="F120" s="22">
        <v>45808</v>
      </c>
      <c r="G120" s="23">
        <v>14.1</v>
      </c>
      <c r="H120" s="24">
        <v>93060</v>
      </c>
      <c r="I120" s="23">
        <v>7755</v>
      </c>
    </row>
    <row r="121">
      <c r="B121" t="s">
        <v>35</v>
      </c>
      <c r="C121" t="s">
        <v>55</v>
      </c>
      <c r="D121" t="s">
        <v>57</v>
      </c>
      <c r="E121" s="22">
        <v>45809</v>
      </c>
      <c r="F121" s="22">
        <v>46173</v>
      </c>
      <c r="G121" s="23">
        <v>14.59</v>
      </c>
      <c r="H121" s="24">
        <v>96294</v>
      </c>
      <c r="I121" s="23">
        <v>8024.5</v>
      </c>
    </row>
    <row r="122">
      <c r="B122" t="s">
        <v>35</v>
      </c>
      <c r="C122" t="s">
        <v>55</v>
      </c>
      <c r="D122" t="s">
        <v>57</v>
      </c>
      <c r="E122" s="22">
        <v>46174</v>
      </c>
      <c r="F122" s="22">
        <v>46538</v>
      </c>
      <c r="G122" s="23">
        <v>15.1</v>
      </c>
      <c r="H122" s="24">
        <v>99660</v>
      </c>
      <c r="I122" s="23">
        <v>8305</v>
      </c>
    </row>
  </sheetData>
  <pageMargins left="0.7" right="0.7" top="0.75" bottom="0.75" header="0.3" footer="0.3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showGridLines="0" workbookViewId="0">
      <selection activeCell="A1" sqref="A1"/>
    </sheetView>
  </sheetViews>
  <cols>
    <col min="1" max="1" width="2.21875" customWidth="1"/>
    <col min="2" max="2" width="66" customWidth="1"/>
    <col min="3" max="3" width="12" customWidth="1"/>
    <col min="4" max="4" width="44" customWidth="1"/>
  </cols>
  <sheetData>
    <row r="2">
      <c r="B2" t="s" s="3">
        <v>298</v>
      </c>
    </row>
    <row r="3">
      <c r="B3" t="s" s="4">
        <v>1</v>
      </c>
    </row>
    <row r="5">
      <c r="B5" t="s" s="5">
        <v>2</v>
      </c>
      <c r="C5" t="s" s="9">
        <v>9</v>
      </c>
      <c r="D5" t="s" s="5">
        <v>10</v>
      </c>
    </row>
    <row r="6">
      <c r="B6" t="s">
        <v>3</v>
      </c>
      <c r="C6" s="22">
        <v>46295</v>
      </c>
      <c r="D6" t="s">
        <v>11</v>
      </c>
    </row>
    <row r="7">
      <c r="B7" t="s">
        <v>4</v>
      </c>
      <c r="C7" s="20">
        <v>248400</v>
      </c>
      <c r="D7" t="s">
        <v>12</v>
      </c>
    </row>
    <row r="8">
      <c r="B8" t="s">
        <v>5</v>
      </c>
      <c r="C8" s="22">
        <v>46371</v>
      </c>
      <c r="D8" t="s">
        <v>13</v>
      </c>
    </row>
    <row r="9">
      <c r="B9" t="s">
        <v>6</v>
      </c>
      <c r="C9" s="40">
        <v>1.5</v>
      </c>
      <c r="D9" t="s">
        <v>14</v>
      </c>
    </row>
    <row r="10">
      <c r="B10" t="s">
        <v>7</v>
      </c>
      <c r="C10" s="41">
        <v>12.75</v>
      </c>
      <c r="D10" t="s">
        <v>15</v>
      </c>
    </row>
    <row r="11">
      <c r="B11" t="s">
        <v>8</v>
      </c>
      <c r="C11" s="42">
        <v>0.035</v>
      </c>
      <c r="D11" t="s">
        <v>15</v>
      </c>
    </row>
  </sheetData>
  <pageMargins left="0.7" right="0.7" top="0.75" bottom="0.75" header="0.3" footer="0.3"/>
  <legacyDrawing r:id="rId2"/>
</worksheet>
</file>

<file path=ccalc/calcState.xml><?xml version="1.0" encoding="utf-8"?>
<calcState xmlns="urn:twentyai:ccalc:calc-state" version="1" digest="f230ca49aec7c9390be22a2e1334239b8ec2dded4c432bc55fa70ba2364da100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2026-10-20T03:01:52Z</dcterms:created>
  <dcterms:modified xsi:type="dcterms:W3CDTF">2026-10-20T03:01:52Z</dcterms:modified>
  <cp:category/>
  <cp:contentStatus/>
</cp:coreProperties>
</file>